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V:\Compatilhada\02 - Escolas\49 - Creche Pq Suburbano\CONTRATAÇÃO\ORÇAMENTO\"/>
    </mc:Choice>
  </mc:AlternateContent>
  <xr:revisionPtr revIDLastSave="0" documentId="13_ncr:1_{BD6B1286-83C1-427A-845B-453A6B9C4D46}" xr6:coauthVersionLast="47" xr6:coauthVersionMax="47" xr10:uidLastSave="{00000000-0000-0000-0000-000000000000}"/>
  <bookViews>
    <workbookView xWindow="-120" yWindow="-120" windowWidth="29040" windowHeight="15840" tabRatio="806" xr2:uid="{00000000-000D-0000-FFFF-FFFF00000000}"/>
  </bookViews>
  <sheets>
    <sheet name="Orçamento" sheetId="1" r:id="rId1"/>
    <sheet name="Resumo " sheetId="5" r:id="rId2"/>
    <sheet name="Cronograma Mensal" sheetId="4" r:id="rId3"/>
    <sheet name="Composições" sheetId="6" r:id="rId4"/>
  </sheets>
  <externalReferences>
    <externalReference r:id="rId5"/>
    <externalReference r:id="rId6"/>
    <externalReference r:id="rId7"/>
  </externalReferences>
  <definedNames>
    <definedName name="____xlfn_IFERROR">NA()</definedName>
    <definedName name="____xlnm_Print_Area_4" localSheetId="3">#N/A</definedName>
    <definedName name="____xlnm_Print_Titles_2">#REF!</definedName>
    <definedName name="___xlfn_IFERROR">NA()</definedName>
    <definedName name="___xlnm_Print_Area_2" localSheetId="3">#N/A</definedName>
    <definedName name="___xlnm_Print_Area_4">#REF!</definedName>
    <definedName name="___xlnm_Print_Titles_2" localSheetId="3">#N/A</definedName>
    <definedName name="__xlfn_IFERROR">NA()</definedName>
    <definedName name="__xlnm_Print_Area_1" localSheetId="3">#N/A</definedName>
    <definedName name="__xlnm_Print_Area_1">Orçamento!$A$2:$J$753</definedName>
    <definedName name="__xlnm_Print_Area_2" localSheetId="3">#REF!</definedName>
    <definedName name="__xlnm_Print_Area_2">#REF!</definedName>
    <definedName name="__xlnm_Print_Area_3" localSheetId="3">#N/A</definedName>
    <definedName name="__xlnm_Print_Area_3" localSheetId="1">'Resumo '!$A$1:$D$55</definedName>
    <definedName name="__xlnm_Print_Area_3">#REF!</definedName>
    <definedName name="__xlnm_Print_Area_4" localSheetId="2">'Cronograma Mensal'!$A$12:$F$79</definedName>
    <definedName name="__xlnm_Print_Area_4" localSheetId="1">#REF!</definedName>
    <definedName name="__xlnm_Print_Area_4">#REF!</definedName>
    <definedName name="__xlnm_Print_Titles_1" localSheetId="3">#N/A</definedName>
    <definedName name="__xlnm_Print_Titles_1">Orçamento!$2:$14</definedName>
    <definedName name="__xlnm_Print_Titles_2" localSheetId="3">#REF!</definedName>
    <definedName name="__xlnm_Print_Titles_2">#REF!</definedName>
    <definedName name="__xlnm_Print_Titles_3" localSheetId="3">#N/A</definedName>
    <definedName name="__xlnm_Print_Titles_3" localSheetId="1">'Resumo '!$1:$14</definedName>
    <definedName name="__xlnm_Print_Titles_3">#REF!</definedName>
    <definedName name="_xlnm._FilterDatabase" localSheetId="3" hidden="1">Composições!$A$13:$G$1299</definedName>
    <definedName name="_xlnm._FilterDatabase" localSheetId="2" hidden="1">'Cronograma Mensal'!$A$13:$L$14</definedName>
    <definedName name="_xlnm._FilterDatabase" localSheetId="0" hidden="1">Orçamento!$A$14:$L$755</definedName>
    <definedName name="_xlnm._FilterDatabase" localSheetId="1" hidden="1">'Resumo '!$A$14:$D$42</definedName>
    <definedName name="abs">#REF!</definedName>
    <definedName name="_xlnm.Print_Area" localSheetId="3">Composições!$A$1:$G$2025</definedName>
    <definedName name="_xlnm.Print_Area" localSheetId="2">'Cronograma Mensal'!$A$1:$L$85</definedName>
    <definedName name="_xlnm.Print_Area" localSheetId="0">Orçamento!$A$2:$J$765</definedName>
    <definedName name="_xlnm.Print_Area" localSheetId="1">'Resumo '!$A$1:$D$50</definedName>
    <definedName name="CalculadoCPFin">SUMIF(#REF!,"Calculado",#REF!)</definedName>
    <definedName name="CalculadoCPFisica">SUMIF(#REF!,"Calculado",#REF!)</definedName>
    <definedName name="CalculadoInv">CalculadoRep+CalculadoCPFin+CalculadoCPFisica</definedName>
    <definedName name="CalculadoRep">SUMIF(#REF!,"Calculado",#REF!)</definedName>
    <definedName name="creaPLE">[1]DADOS!$C$20</definedName>
    <definedName name="dfed" localSheetId="3">#REF!</definedName>
    <definedName name="Eventos">OFFSET([1]DADOS!$A$33,1,0):OFFSET([1]DADOS!$C$39,-1,0)</definedName>
    <definedName name="Excel_BuiltIn__FilterDatabase" localSheetId="0">Orçamento!#REF!</definedName>
    <definedName name="Excel_BuiltIn_Print_Area" localSheetId="0">Orçamento!$A$2:$J$755</definedName>
    <definedName name="hoje">TODAY()</definedName>
    <definedName name="I.CTEF">[2]QCI!$AH$14:$AH$15</definedName>
    <definedName name="I.Lotes">OFFSET([2]QCI!$AH$15,IF([2]DADOS!$J$22="OGU não-PAC",1,0),0):OFFSET([2]QCI!$AH$26,-1,0)</definedName>
    <definedName name="Import.Município">[1]DADOS!$D$10</definedName>
    <definedName name="Import.numEventos">OFFSET([3]PLE!$K$16,1,0):OFFSET([3]PLE!#REF!,-1,0)</definedName>
    <definedName name="Import.PLE">OFFSET([1]PLE!$E$33,1,0):OFFSET([1]PLE!$BB$39,-1,0)</definedName>
    <definedName name="Import.PLQ">OFFSET([3]PLE!$N$16,1,0):OFFSET([3]PLE!#REF!,-1,0)</definedName>
    <definedName name="ItemInvestimento">OFFSET([2]Listas!$B$2,1,0,COUNTA([2]Listas!$B:$B)-1)</definedName>
    <definedName name="LForçamento">OFFSET([3]PLE!#REF!,-1,0)</definedName>
    <definedName name="LIorçamento">OFFSET([3]PLE!$16:$16,1,0)</definedName>
    <definedName name="mediçao">[1]PLE!$AX$28</definedName>
    <definedName name="numFrentes">COUNTIF([1]Eventograma_e_Quantitativos!$N$15:$BK$15,"&lt;&gt;"&amp;"")</definedName>
    <definedName name="ORÇAMENTO.BancoRef" hidden="1">#REF!</definedName>
    <definedName name="PreçoServiçoPorFrente">OFFSET([3]PLE!$BM$16,1,0):OFFSET([3]PLE!#REF!,-1,0)</definedName>
    <definedName name="REFERENCIA.Descricao" hidden="1">IF(ISNUMBER(#REF!),OFFSET(INDIRECT(ORÇAMENTO.BancoRef),#REF!-1,3,1),#REF!)</definedName>
    <definedName name="REFERENCIA.Unidade" hidden="1">IF(ISNUMBER(#REF!),OFFSET(INDIRECT([0]!ORÇAMENTO.BancoRef),#REF!-1,4,1),"-")</definedName>
    <definedName name="respPLE">[1]DADOS!$A$20</definedName>
    <definedName name="SHARED_FORMULA_0_19_0_19_0" localSheetId="3">#REF!+1</definedName>
    <definedName name="SHARED_FORMULA_0_19_0_19_0">#REF!</definedName>
    <definedName name="SHARED_FORMULA_6_101_6_101_4" localSheetId="3">ROUND(#REF!*#REF!,2)</definedName>
    <definedName name="SHARED_FORMULA_6_101_6_101_4">#REF!</definedName>
    <definedName name="SHARED_FORMULA_6_123_6_123_4" localSheetId="3">ROUND(#REF!*#REF!,2)</definedName>
    <definedName name="SHARED_FORMULA_6_123_6_123_4">#REF!</definedName>
    <definedName name="SHARED_FORMULA_6_131_6_131_3" localSheetId="3">#REF!*#REF!</definedName>
    <definedName name="SHARED_FORMULA_6_131_6_131_3">#REF!</definedName>
    <definedName name="SHARED_FORMULA_6_15_6_15_4" localSheetId="3">ROUND(#REF!*#REF!,2)</definedName>
    <definedName name="SHARED_FORMULA_6_15_6_15_4">#REF!</definedName>
    <definedName name="SHARED_FORMULA_6_155_6_155_3" localSheetId="3">#REF!*#REF!</definedName>
    <definedName name="SHARED_FORMULA_6_155_6_155_3">#REF!</definedName>
    <definedName name="SHARED_FORMULA_6_192_6_192_3" localSheetId="3">#REF!*#REF!</definedName>
    <definedName name="SHARED_FORMULA_6_192_6_192_3">#REF!</definedName>
    <definedName name="SHARED_FORMULA_6_212_6_212_3" localSheetId="3">#REF!*#REF!</definedName>
    <definedName name="SHARED_FORMULA_6_212_6_212_3">#REF!</definedName>
    <definedName name="SHARED_FORMULA_6_221_6_221_3" localSheetId="3">#REF!*#REF!</definedName>
    <definedName name="SHARED_FORMULA_6_221_6_221_3">#REF!</definedName>
    <definedName name="SHARED_FORMULA_6_238_6_238_3" localSheetId="3">#REF!*#REF!</definedName>
    <definedName name="SHARED_FORMULA_6_238_6_238_3">#REF!</definedName>
    <definedName name="SHARED_FORMULA_6_247_6_247_3" localSheetId="3">#REF!*#REF!</definedName>
    <definedName name="SHARED_FORMULA_6_247_6_247_3">#REF!</definedName>
    <definedName name="SHARED_FORMULA_6_292_6_292_3" localSheetId="3">#REF!*#REF!</definedName>
    <definedName name="SHARED_FORMULA_6_292_6_292_3">#REF!</definedName>
    <definedName name="SHARED_FORMULA_6_311_6_311_3" localSheetId="3">#REF!*#REF!</definedName>
    <definedName name="SHARED_FORMULA_6_311_6_311_3">#REF!</definedName>
    <definedName name="SHARED_FORMULA_6_324_6_324_3" localSheetId="3">#REF!*#REF!</definedName>
    <definedName name="SHARED_FORMULA_6_324_6_324_3">#REF!</definedName>
    <definedName name="SHARED_FORMULA_6_334_6_334_3" localSheetId="3">#REF!*#REF!</definedName>
    <definedName name="SHARED_FORMULA_6_334_6_334_3">#REF!</definedName>
    <definedName name="SHARED_FORMULA_6_354_6_354_3" localSheetId="3">#REF!*#REF!</definedName>
    <definedName name="SHARED_FORMULA_6_354_6_354_3">#REF!</definedName>
    <definedName name="SHARED_FORMULA_6_369_6_369_3" localSheetId="3">#REF!*#REF!</definedName>
    <definedName name="SHARED_FORMULA_6_369_6_369_3">#REF!</definedName>
    <definedName name="SHARED_FORMULA_6_43_6_43_3" localSheetId="3">#REF!*#REF!</definedName>
    <definedName name="SHARED_FORMULA_6_43_6_43_3">#REF!</definedName>
    <definedName name="SHARED_FORMULA_6_473_6_473_3" localSheetId="3">#REF!*#REF!</definedName>
    <definedName name="SHARED_FORMULA_6_473_6_473_3">#REF!</definedName>
    <definedName name="SHARED_FORMULA_6_481_6_481_3" localSheetId="3">#REF!*#REF!</definedName>
    <definedName name="SHARED_FORMULA_6_481_6_481_3">#REF!</definedName>
    <definedName name="SHARED_FORMULA_6_496_6_496_3" localSheetId="3">#REF!*#REF!</definedName>
    <definedName name="SHARED_FORMULA_6_496_6_496_3">#REF!</definedName>
    <definedName name="SHARED_FORMULA_6_543_6_543_3" localSheetId="3">#REF!*#REF!</definedName>
    <definedName name="SHARED_FORMULA_6_543_6_543_3">#REF!</definedName>
    <definedName name="SHARED_FORMULA_6_600_6_600_3" localSheetId="3">#REF!*#REF!</definedName>
    <definedName name="SHARED_FORMULA_6_600_6_600_3">#REF!</definedName>
    <definedName name="SHARED_FORMULA_6_67_6_67_3" localSheetId="3">#REF!*#REF!</definedName>
    <definedName name="SHARED_FORMULA_6_67_6_67_3">#REF!</definedName>
    <definedName name="SHARED_FORMULA_6_77_6_77_3" localSheetId="3">#REF!*#REF!</definedName>
    <definedName name="SHARED_FORMULA_6_77_6_77_3">#REF!</definedName>
    <definedName name="SHARED_FORMULA_6_93_6_93_4" localSheetId="3">ROUND(#REF!*#REF!,2)</definedName>
    <definedName name="SHARED_FORMULA_6_93_6_93_4">#REF!</definedName>
    <definedName name="SHARED_FORMULA_7_130_7_130_3" localSheetId="3">#REF!/#REF!*100</definedName>
    <definedName name="SHARED_FORMULA_7_130_7_130_3">#REF!</definedName>
    <definedName name="SHARED_FORMULA_7_154_7_154_3" localSheetId="3">#REF!/#REF!*100</definedName>
    <definedName name="SHARED_FORMULA_7_154_7_154_3">#REF!</definedName>
    <definedName name="SHARED_FORMULA_7_192_7_192_3" localSheetId="3">#REF!/#REF!*100</definedName>
    <definedName name="SHARED_FORMULA_7_192_7_192_3">#REF!</definedName>
    <definedName name="SHARED_FORMULA_7_212_7_212_3" localSheetId="3">#REF!/#REF!*100</definedName>
    <definedName name="SHARED_FORMULA_7_212_7_212_3">#REF!</definedName>
    <definedName name="SHARED_FORMULA_7_238_7_238_3" localSheetId="3">#REF!/#REF!*100</definedName>
    <definedName name="SHARED_FORMULA_7_238_7_238_3">#REF!</definedName>
    <definedName name="SHARED_FORMULA_7_247_7_247_3" localSheetId="3">#REF!/#REF!*100</definedName>
    <definedName name="SHARED_FORMULA_7_247_7_247_3">#REF!</definedName>
    <definedName name="SHARED_FORMULA_7_292_7_292_3" localSheetId="3">#REF!/#REF!*100</definedName>
    <definedName name="SHARED_FORMULA_7_292_7_292_3">#REF!</definedName>
    <definedName name="SHARED_FORMULA_7_311_7_311_3" localSheetId="3">#REF!/#REF!*100</definedName>
    <definedName name="SHARED_FORMULA_7_311_7_311_3">#REF!</definedName>
    <definedName name="SHARED_FORMULA_7_324_7_324_3" localSheetId="3">#REF!/#REF!*100</definedName>
    <definedName name="SHARED_FORMULA_7_324_7_324_3">#REF!</definedName>
    <definedName name="SHARED_FORMULA_7_334_7_334_3" localSheetId="3">#REF!/#REF!*100</definedName>
    <definedName name="SHARED_FORMULA_7_334_7_334_3">#REF!</definedName>
    <definedName name="SHARED_FORMULA_7_354_7_354_3" localSheetId="3">#REF!/#REF!*100</definedName>
    <definedName name="SHARED_FORMULA_7_354_7_354_3">#REF!</definedName>
    <definedName name="SHARED_FORMULA_7_369_7_369_3" localSheetId="3">#REF!/#REF!*100</definedName>
    <definedName name="SHARED_FORMULA_7_369_7_369_3">#REF!</definedName>
    <definedName name="SHARED_FORMULA_7_401_7_401_3" localSheetId="3">#REF!/#REF!*100</definedName>
    <definedName name="SHARED_FORMULA_7_401_7_401_3">#REF!</definedName>
    <definedName name="SHARED_FORMULA_7_43_7_43_3" localSheetId="3">#REF!/#REF!*100</definedName>
    <definedName name="SHARED_FORMULA_7_43_7_43_3">#REF!</definedName>
    <definedName name="SHARED_FORMULA_7_433_7_433_3" localSheetId="3">#REF!/#REF!*100</definedName>
    <definedName name="SHARED_FORMULA_7_433_7_433_3">#REF!</definedName>
    <definedName name="SHARED_FORMULA_7_465_7_465_3" localSheetId="3">#REF!/#REF!*100</definedName>
    <definedName name="SHARED_FORMULA_7_465_7_465_3">#REF!</definedName>
    <definedName name="SHARED_FORMULA_7_473_7_473_3" localSheetId="3">#REF!/#REF!*100</definedName>
    <definedName name="SHARED_FORMULA_7_473_7_473_3">#REF!</definedName>
    <definedName name="SHARED_FORMULA_7_496_7_496_3" localSheetId="3">#REF!/#REF!*100</definedName>
    <definedName name="SHARED_FORMULA_7_496_7_496_3">#REF!</definedName>
    <definedName name="SHARED_FORMULA_7_539_7_539_3" localSheetId="3">#REF!/#REF!*100</definedName>
    <definedName name="SHARED_FORMULA_7_539_7_539_3">#REF!</definedName>
    <definedName name="SHARED_FORMULA_7_547_7_547_3" localSheetId="3">#REF!/#REF!*100</definedName>
    <definedName name="SHARED_FORMULA_7_547_7_547_3">#REF!</definedName>
    <definedName name="SHARED_FORMULA_7_601_7_601_3" localSheetId="3">#REF!/#REF!*100</definedName>
    <definedName name="SHARED_FORMULA_7_601_7_601_3">#REF!</definedName>
    <definedName name="SHARED_FORMULA_7_66_7_66_3" localSheetId="3">#REF!/#REF!*100</definedName>
    <definedName name="SHARED_FORMULA_7_66_7_66_3">#REF!</definedName>
    <definedName name="SHARED_FORMULA_7_76_7_76_3" localSheetId="3">#REF!/#REF!*100</definedName>
    <definedName name="SHARED_FORMULA_7_76_7_76_3">#REF!</definedName>
    <definedName name="SHARED_FORMULA_8_19_8_19_0" localSheetId="3">#REF!*#REF!</definedName>
    <definedName name="SHARED_FORMULA_8_19_8_19_0">#REF!</definedName>
    <definedName name="SubItemInvestimento">OFFSET([2]Listas!$A$2,1,MATCH([2]QCI!$E1,[2]Listas!$2:$2,0)-1,INDEX([2]Listas!$2:$2,MATCH([2]QCI!$E1,[2]Listas!$2:$2,0)+1))</definedName>
    <definedName name="TIPOORCAMENTO" hidden="1">#N/A</definedName>
    <definedName name="TipoOrçamento">"BASE"</definedName>
    <definedName name="TituloEventos">OFFSET([1]DADOS!$J$33,1,0):OFFSET([1]DADOS!$J$39,-1,0)</definedName>
    <definedName name="_xlnm.Print_Titles" localSheetId="2">'Cronograma Mensal'!$A:$D</definedName>
    <definedName name="_xlnm.Print_Titles" localSheetId="0">Orçamento!$14:$14</definedName>
    <definedName name="Z_29968698_A86A_456F_9240_BB3FE00129DB__wvu_FilterData" localSheetId="0">Orçamento!$A$14:$J$755</definedName>
    <definedName name="Z_30999B9E_2E65_4663_976F_9A54CE05102E__wvu_FilterData" localSheetId="0">Orçamento!$A$14:$J$755</definedName>
    <definedName name="Z_30999B9E_2E65_4663_976F_9A54CE05102E__wvu_PrintArea" localSheetId="2">'Cronograma Mensal'!$A$12:$L$85</definedName>
    <definedName name="Z_30999B9E_2E65_4663_976F_9A54CE05102E__wvu_PrintArea" localSheetId="0">Orçamento!$A$2:$J$761</definedName>
    <definedName name="Z_30999B9E_2E65_4663_976F_9A54CE05102E__wvu_PrintArea" localSheetId="1">'Resumo '!$A$1:$D$55</definedName>
    <definedName name="Z_30999B9E_2E65_4663_976F_9A54CE05102E__wvu_PrintTitles" localSheetId="0">Orçamento!$2:$14</definedName>
    <definedName name="Z_30999B9E_2E65_4663_976F_9A54CE05102E__wvu_PrintTitles" localSheetId="1">'Resumo '!$1:$14</definedName>
    <definedName name="Z_309DFEE5_7E3D_4535_B22E_0FCC4686606D_.wvu.FilterData" localSheetId="0" hidden="1">Orçamento!$A$2:$I$2</definedName>
    <definedName name="Z_37FA8F07_9D7A_418D_BC30_0AE0C3739A19__wvu_FilterData" localSheetId="0">Orçamento!$A$14:$J$753</definedName>
    <definedName name="Z_37FA8F07_9D7A_418D_BC30_0AE0C3739A19__wvu_PrintArea" localSheetId="2">'Cronograma Mensal'!$A$12:$L$85</definedName>
    <definedName name="Z_37FA8F07_9D7A_418D_BC30_0AE0C3739A19__wvu_PrintArea" localSheetId="1">'Resumo '!$A$1:$D$55</definedName>
    <definedName name="Z_37FA8F07_9D7A_418D_BC30_0AE0C3739A19__wvu_PrintTitles" localSheetId="1">'Resumo '!$1:$14</definedName>
    <definedName name="Z_3B8348FD_7A00_44FD_ACF5_E6A19592872E_.wvu.Cols" localSheetId="2">'Cronograma Mensal'!$E:$H</definedName>
    <definedName name="Z_3B8348FD_7A00_44FD_ACF5_E6A19592872E_.wvu.Cols" localSheetId="0">Orçamento!$C:$C</definedName>
    <definedName name="Z_3B8348FD_7A00_44FD_ACF5_E6A19592872E_.wvu.PrintArea" localSheetId="2">'Cronograma Mensal'!$A$12:$L$86</definedName>
    <definedName name="Z_3B8348FD_7A00_44FD_ACF5_E6A19592872E_.wvu.PrintArea" localSheetId="0">Orçamento!$A$2:$J$761</definedName>
    <definedName name="Z_3B8348FD_7A00_44FD_ACF5_E6A19592872E_.wvu.PrintArea" localSheetId="1">'Resumo '!$A$1:$D$55</definedName>
    <definedName name="Z_3B8348FD_7A00_44FD_ACF5_E6A19592872E_.wvu.PrintTitles" localSheetId="2">'Cronograma Mensal'!$A:$D</definedName>
    <definedName name="Z_3B8348FD_7A00_44FD_ACF5_E6A19592872E_.wvu.PrintTitles" localSheetId="0">Orçamento!$14:$14</definedName>
    <definedName name="Z_3B8348FD_7A00_44FD_ACF5_E6A19592872E_.wvu.PrintTitles" localSheetId="1">'Resumo '!$1:$14</definedName>
    <definedName name="Z_50160325_FDD6_4995_897D_2F4F0C6430EC__wvu_FilterData" localSheetId="0">Orçamento!$A$14:$J$753</definedName>
    <definedName name="Z_50160325_FDD6_4995_897D_2F4F0C6430EC__wvu_PrintArea" localSheetId="2">'Cronograma Mensal'!$A$12:$L$85</definedName>
    <definedName name="Z_50160325_FDD6_4995_897D_2F4F0C6430EC__wvu_PrintArea" localSheetId="0">Orçamento!$A$2:$J$761</definedName>
    <definedName name="Z_50160325_FDD6_4995_897D_2F4F0C6430EC__wvu_PrintArea" localSheetId="1">'Resumo '!$A$1:$D$55</definedName>
    <definedName name="Z_50160325_FDD6_4995_897D_2F4F0C6430EC__wvu_PrintTitles" localSheetId="0">Orçamento!$2:$14</definedName>
    <definedName name="Z_50160325_FDD6_4995_897D_2F4F0C6430EC__wvu_PrintTitles" localSheetId="1">'Resumo '!$1:$14</definedName>
    <definedName name="Z_51679F6D_52C9_495E_8CE0_A4AA589D4632__wvu_FilterData" localSheetId="0">Orçamento!$A$14:$J$753</definedName>
    <definedName name="Z_51ADFC03_1D53_4AE2_909B_7D93A8DC249A_.wvu.FilterData" localSheetId="0" hidden="1">Orçamento!$A$2:$J$2</definedName>
    <definedName name="Z_65A89EDC_E2EF_4E49_9370_82AFDB881213__wvu_FilterData" localSheetId="0">Orçamento!$A$14:$J$753</definedName>
    <definedName name="Z_8EC65F00_94CE_4AAC_901F_0F1A78C19FA2__wvu_FilterData" localSheetId="0">Orçamento!$A$14:$J$753</definedName>
    <definedName name="Z_B535EED3_096A_4559_AE37_6359A35C71B4_.wvu.Cols" localSheetId="2">'Cronograma Mensal'!$E:$H</definedName>
    <definedName name="Z_B535EED3_096A_4559_AE37_6359A35C71B4_.wvu.Cols" localSheetId="0">#REF!</definedName>
    <definedName name="Z_B535EED3_096A_4559_AE37_6359A35C71B4_.wvu.PrintArea" localSheetId="2">'Cronograma Mensal'!$A$12:$L$86</definedName>
    <definedName name="Z_B535EED3_096A_4559_AE37_6359A35C71B4_.wvu.PrintArea" localSheetId="0">Orçamento!$A$2:$J$761</definedName>
    <definedName name="Z_B535EED3_096A_4559_AE37_6359A35C71B4_.wvu.PrintArea" localSheetId="1">'Resumo '!$A$1:$D$55</definedName>
    <definedName name="Z_B535EED3_096A_4559_AE37_6359A35C71B4_.wvu.PrintTitles" localSheetId="2">'Cronograma Mensal'!$A:$D</definedName>
    <definedName name="Z_B535EED3_096A_4559_AE37_6359A35C71B4_.wvu.PrintTitles" localSheetId="0">Orçamento!$14:$14</definedName>
    <definedName name="Z_B535EED3_096A_4559_AE37_6359A35C71B4_.wvu.PrintTitles" localSheetId="1">'Resumo '!$1:$14</definedName>
    <definedName name="Z_CC09A366_C6A3_4857_97A0_64EABF22978D__wvu_FilterData" localSheetId="0">Orçamento!$A$14:$J$755</definedName>
    <definedName name="Z_CE6D2F78_279A_48FF_B90B_4CA40BF0D3DA__wvu_FilterData" localSheetId="0">Orçamento!$A$14:$J$755</definedName>
    <definedName name="Z_CE6D2F78_279A_48FF_B90B_4CA40BF0D3DA__wvu_PrintArea" localSheetId="2">'Cronograma Mensal'!$A$12:$L$85</definedName>
    <definedName name="Z_CE6D2F78_279A_48FF_B90B_4CA40BF0D3DA__wvu_PrintArea" localSheetId="0">Orçamento!$A$2:$J$761</definedName>
    <definedName name="Z_CE6D2F78_279A_48FF_B90B_4CA40BF0D3DA__wvu_PrintArea" localSheetId="1">'Resumo '!$A$1:$D$55</definedName>
    <definedName name="Z_CE6D2F78_279A_48FF_B90B_4CA40BF0D3DA__wvu_PrintTitles" localSheetId="0">Orçamento!$2:$14</definedName>
    <definedName name="Z_CE6D2F78_279A_48FF_B90B_4CA40BF0D3DA__wvu_PrintTitles" localSheetId="1">'Resumo '!$1:$14</definedName>
  </definedNames>
  <calcPr calcId="191029"/>
  <customWorkbookViews>
    <customWorkbookView name="User - Modo de exibição pessoal" guid="{51ADFC03-1D53-4AE2-909B-7D93A8DC249A}" maximized="1" windowWidth="0" windowHeight="0" activeSheetId="0"/>
    <customWorkbookView name="Erica Sotto - Modo de exibição pessoal" guid="{309DFEE5-7E3D-4535-B22E-0FCC4686606D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24" i="6" l="1"/>
  <c r="G2023" i="6"/>
  <c r="G2022" i="6"/>
  <c r="G2021" i="6"/>
  <c r="G2020" i="6"/>
  <c r="G2019" i="6"/>
  <c r="G344" i="1"/>
  <c r="G2025" i="6" l="1"/>
  <c r="G2016" i="6" s="1"/>
  <c r="G77" i="1" s="1"/>
  <c r="G2010" i="6"/>
  <c r="G2011" i="6"/>
  <c r="G2012" i="6"/>
  <c r="G2013" i="6"/>
  <c r="G2009" i="6"/>
  <c r="G2008" i="6"/>
  <c r="G2007" i="6"/>
  <c r="G2006" i="6"/>
  <c r="G2005" i="6"/>
  <c r="G2004" i="6"/>
  <c r="G1998" i="6"/>
  <c r="G1997" i="6"/>
  <c r="G1996" i="6"/>
  <c r="G1995" i="6"/>
  <c r="G1994" i="6"/>
  <c r="G1993" i="6"/>
  <c r="G2014" i="6" l="1"/>
  <c r="G2001" i="6" s="1"/>
  <c r="G78" i="1" s="1"/>
  <c r="G1999" i="6"/>
  <c r="G1990" i="6"/>
  <c r="G44" i="1" s="1"/>
  <c r="H730" i="1" l="1"/>
  <c r="H731" i="1"/>
  <c r="B41" i="5"/>
  <c r="B68" i="4" s="1"/>
  <c r="F674" i="1"/>
  <c r="F671" i="1"/>
  <c r="F670" i="1"/>
  <c r="F669" i="1"/>
  <c r="F668" i="1"/>
  <c r="F665" i="1"/>
  <c r="F664" i="1"/>
  <c r="F663" i="1"/>
  <c r="I730" i="1" l="1"/>
  <c r="I731" i="1"/>
  <c r="H752" i="1"/>
  <c r="H751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33" i="1"/>
  <c r="H725" i="1"/>
  <c r="H726" i="1"/>
  <c r="H727" i="1"/>
  <c r="H728" i="1"/>
  <c r="H729" i="1"/>
  <c r="H682" i="1"/>
  <c r="F683" i="1"/>
  <c r="F680" i="1"/>
  <c r="F679" i="1"/>
  <c r="F678" i="1"/>
  <c r="F677" i="1"/>
  <c r="I682" i="1" l="1"/>
  <c r="I740" i="1"/>
  <c r="I739" i="1"/>
  <c r="I742" i="1"/>
  <c r="I738" i="1"/>
  <c r="I737" i="1"/>
  <c r="I729" i="1"/>
  <c r="I736" i="1"/>
  <c r="I743" i="1"/>
  <c r="I735" i="1"/>
  <c r="I733" i="1"/>
  <c r="I734" i="1"/>
  <c r="I748" i="1"/>
  <c r="I749" i="1"/>
  <c r="I728" i="1"/>
  <c r="I747" i="1"/>
  <c r="I727" i="1"/>
  <c r="I746" i="1"/>
  <c r="I726" i="1"/>
  <c r="I745" i="1"/>
  <c r="I725" i="1"/>
  <c r="I744" i="1"/>
  <c r="I751" i="1"/>
  <c r="I752" i="1"/>
  <c r="I741" i="1"/>
  <c r="E724" i="1" l="1"/>
  <c r="E750" i="1"/>
  <c r="E732" i="1"/>
  <c r="B40" i="5"/>
  <c r="H717" i="1"/>
  <c r="H718" i="1"/>
  <c r="H719" i="1"/>
  <c r="H720" i="1"/>
  <c r="H721" i="1"/>
  <c r="H722" i="1"/>
  <c r="H716" i="1"/>
  <c r="E723" i="1" l="1"/>
  <c r="I720" i="1"/>
  <c r="I718" i="1"/>
  <c r="I717" i="1"/>
  <c r="I719" i="1"/>
  <c r="I721" i="1"/>
  <c r="I722" i="1"/>
  <c r="I716" i="1"/>
  <c r="B66" i="4"/>
  <c r="E715" i="1" l="1"/>
  <c r="E714" i="1" s="1"/>
  <c r="C40" i="5" s="1"/>
  <c r="D66" i="4" s="1"/>
  <c r="G67" i="4" s="1"/>
  <c r="L67" i="4" l="1"/>
  <c r="F67" i="4"/>
  <c r="I67" i="4"/>
  <c r="H67" i="4"/>
  <c r="K67" i="4"/>
  <c r="J67" i="4"/>
  <c r="E67" i="4"/>
  <c r="F192" i="1"/>
  <c r="H76" i="1"/>
  <c r="H77" i="1"/>
  <c r="H78" i="1"/>
  <c r="H79" i="1"/>
  <c r="H80" i="1"/>
  <c r="H75" i="1"/>
  <c r="H44" i="1"/>
  <c r="I44" i="1" l="1"/>
  <c r="I80" i="1"/>
  <c r="I76" i="1"/>
  <c r="I79" i="1"/>
  <c r="I78" i="1"/>
  <c r="I75" i="1"/>
  <c r="I77" i="1"/>
  <c r="F193" i="1"/>
  <c r="F189" i="1"/>
  <c r="F188" i="1"/>
  <c r="F187" i="1"/>
  <c r="F186" i="1"/>
  <c r="F185" i="1"/>
  <c r="F156" i="1"/>
  <c r="F154" i="1"/>
  <c r="F153" i="1"/>
  <c r="F119" i="1"/>
  <c r="F85" i="1"/>
  <c r="F84" i="1"/>
  <c r="F82" i="1"/>
  <c r="G1985" i="6"/>
  <c r="G1986" i="6"/>
  <c r="G1987" i="6"/>
  <c r="G1984" i="6"/>
  <c r="G1983" i="6"/>
  <c r="G1982" i="6"/>
  <c r="G1981" i="6"/>
  <c r="G1980" i="6"/>
  <c r="G1831" i="6"/>
  <c r="G1832" i="6"/>
  <c r="G1833" i="6"/>
  <c r="G1834" i="6"/>
  <c r="G1835" i="6"/>
  <c r="G1836" i="6"/>
  <c r="H628" i="1"/>
  <c r="H36" i="1"/>
  <c r="G1803" i="6"/>
  <c r="G1804" i="6"/>
  <c r="G19" i="6"/>
  <c r="G20" i="6"/>
  <c r="G21" i="6"/>
  <c r="G22" i="6"/>
  <c r="G23" i="6"/>
  <c r="G24" i="6"/>
  <c r="G25" i="6"/>
  <c r="G26" i="6"/>
  <c r="G27" i="6"/>
  <c r="G28" i="6"/>
  <c r="G29" i="6"/>
  <c r="G30" i="6"/>
  <c r="G18" i="6"/>
  <c r="B64" i="4"/>
  <c r="E74" i="1" l="1"/>
  <c r="I36" i="1"/>
  <c r="I628" i="1"/>
  <c r="G1988" i="6"/>
  <c r="G1977" i="6" s="1"/>
  <c r="G627" i="1" l="1"/>
  <c r="H627" i="1" s="1"/>
  <c r="I627" i="1" l="1"/>
  <c r="H713" i="1"/>
  <c r="I713" i="1" l="1"/>
  <c r="E626" i="1"/>
  <c r="O85" i="1"/>
  <c r="O84" i="1"/>
  <c r="P84" i="1" s="1"/>
  <c r="O82" i="1"/>
  <c r="N191" i="1"/>
  <c r="N188" i="1" l="1"/>
  <c r="N189" i="1"/>
  <c r="O18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7" i="1"/>
  <c r="N38" i="1"/>
  <c r="N39" i="1"/>
  <c r="N40" i="1"/>
  <c r="N41" i="1"/>
  <c r="N42" i="1"/>
  <c r="N43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90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17" i="1"/>
  <c r="G1574" i="6" l="1"/>
  <c r="G1575" i="6"/>
  <c r="G1576" i="6"/>
  <c r="G855" i="6"/>
  <c r="G62" i="6" l="1"/>
  <c r="G63" i="6"/>
  <c r="G54" i="6"/>
  <c r="G55" i="6"/>
  <c r="G46" i="6"/>
  <c r="G47" i="6"/>
  <c r="G1974" i="6"/>
  <c r="G1973" i="6"/>
  <c r="G1972" i="6"/>
  <c r="G1971" i="6"/>
  <c r="G1970" i="6"/>
  <c r="G1960" i="6"/>
  <c r="G1961" i="6"/>
  <c r="G1962" i="6"/>
  <c r="G1963" i="6"/>
  <c r="G1964" i="6"/>
  <c r="G1959" i="6"/>
  <c r="G1953" i="6"/>
  <c r="G1952" i="6"/>
  <c r="G1951" i="6"/>
  <c r="G1950" i="6"/>
  <c r="G1944" i="6"/>
  <c r="G1943" i="6"/>
  <c r="G1942" i="6"/>
  <c r="G1941" i="6"/>
  <c r="G1935" i="6"/>
  <c r="G1934" i="6"/>
  <c r="G1933" i="6"/>
  <c r="G1932" i="6"/>
  <c r="G1923" i="6"/>
  <c r="G1924" i="6"/>
  <c r="G1925" i="6"/>
  <c r="G1926" i="6"/>
  <c r="G1922" i="6"/>
  <c r="G1916" i="6"/>
  <c r="G1917" i="6" s="1"/>
  <c r="G1913" i="6" s="1"/>
  <c r="G710" i="1" s="1"/>
  <c r="G1910" i="6"/>
  <c r="G1909" i="6"/>
  <c r="G1908" i="6"/>
  <c r="G1902" i="6"/>
  <c r="G1901" i="6"/>
  <c r="G1900" i="6"/>
  <c r="G1894" i="6"/>
  <c r="G1893" i="6"/>
  <c r="G1892" i="6"/>
  <c r="G1891" i="6"/>
  <c r="G1883" i="6"/>
  <c r="G1884" i="6"/>
  <c r="G1885" i="6"/>
  <c r="G1882" i="6"/>
  <c r="G1876" i="6"/>
  <c r="G1875" i="6"/>
  <c r="G1874" i="6"/>
  <c r="G1868" i="6"/>
  <c r="G1867" i="6"/>
  <c r="G1866" i="6"/>
  <c r="G1857" i="6"/>
  <c r="G1858" i="6"/>
  <c r="G1859" i="6"/>
  <c r="G1860" i="6"/>
  <c r="G1856" i="6"/>
  <c r="G1855" i="6"/>
  <c r="G1854" i="6"/>
  <c r="G1853" i="6"/>
  <c r="G1847" i="6"/>
  <c r="G1846" i="6"/>
  <c r="G1845" i="6"/>
  <c r="G1844" i="6"/>
  <c r="G1843" i="6"/>
  <c r="G1842" i="6"/>
  <c r="G1825" i="6"/>
  <c r="G1824" i="6"/>
  <c r="G1823" i="6"/>
  <c r="G1822" i="6"/>
  <c r="G1812" i="6"/>
  <c r="G1813" i="6"/>
  <c r="G1814" i="6"/>
  <c r="G1816" i="6"/>
  <c r="G1815" i="6"/>
  <c r="G1811" i="6"/>
  <c r="G1810" i="6"/>
  <c r="G1802" i="6"/>
  <c r="G1801" i="6"/>
  <c r="G1800" i="6"/>
  <c r="G1805" i="6" s="1"/>
  <c r="G1793" i="6"/>
  <c r="G1794" i="6"/>
  <c r="G1792" i="6"/>
  <c r="G1791" i="6"/>
  <c r="G1790" i="6"/>
  <c r="G1775" i="6"/>
  <c r="G1776" i="6"/>
  <c r="G1777" i="6"/>
  <c r="G1778" i="6"/>
  <c r="G1779" i="6"/>
  <c r="G1780" i="6"/>
  <c r="G1781" i="6"/>
  <c r="G1782" i="6"/>
  <c r="G1783" i="6"/>
  <c r="G1784" i="6"/>
  <c r="G1774" i="6"/>
  <c r="G1768" i="6"/>
  <c r="G1767" i="6"/>
  <c r="G1766" i="6"/>
  <c r="G1765" i="6"/>
  <c r="G1757" i="6"/>
  <c r="G1758" i="6"/>
  <c r="G1759" i="6"/>
  <c r="G1756" i="6"/>
  <c r="G1750" i="6"/>
  <c r="G1749" i="6"/>
  <c r="G1748" i="6"/>
  <c r="G1742" i="6"/>
  <c r="G1741" i="6"/>
  <c r="G1740" i="6"/>
  <c r="G1734" i="6"/>
  <c r="G1733" i="6"/>
  <c r="G1732" i="6"/>
  <c r="G1726" i="6"/>
  <c r="G1725" i="6"/>
  <c r="G1724" i="6"/>
  <c r="G1718" i="6"/>
  <c r="G1717" i="6"/>
  <c r="G1716" i="6"/>
  <c r="G1715" i="6"/>
  <c r="G1714" i="6"/>
  <c r="G1713" i="6"/>
  <c r="G1707" i="6"/>
  <c r="G1706" i="6"/>
  <c r="G1705" i="6"/>
  <c r="G1704" i="6"/>
  <c r="G1703" i="6"/>
  <c r="G1702" i="6"/>
  <c r="G1692" i="6"/>
  <c r="G1693" i="6"/>
  <c r="G1694" i="6"/>
  <c r="G1695" i="6"/>
  <c r="G1696" i="6"/>
  <c r="G1691" i="6"/>
  <c r="G1685" i="6"/>
  <c r="G1684" i="6"/>
  <c r="G1683" i="6"/>
  <c r="G1677" i="6"/>
  <c r="G1676" i="6"/>
  <c r="G1675" i="6"/>
  <c r="G1669" i="6"/>
  <c r="G1668" i="6"/>
  <c r="G1667" i="6"/>
  <c r="G1661" i="6"/>
  <c r="G1660" i="6"/>
  <c r="G1659" i="6"/>
  <c r="G1653" i="6"/>
  <c r="G1652" i="6"/>
  <c r="G1651" i="6"/>
  <c r="G1645" i="6"/>
  <c r="G1644" i="6"/>
  <c r="G1643" i="6"/>
  <c r="G1637" i="6"/>
  <c r="G1636" i="6"/>
  <c r="G1635" i="6"/>
  <c r="G1629" i="6"/>
  <c r="G1628" i="6"/>
  <c r="G1627" i="6"/>
  <c r="G1621" i="6"/>
  <c r="G1620" i="6"/>
  <c r="G1619" i="6"/>
  <c r="G1618" i="6"/>
  <c r="G1617" i="6"/>
  <c r="G1607" i="6"/>
  <c r="G1608" i="6"/>
  <c r="G1609" i="6"/>
  <c r="G1610" i="6"/>
  <c r="G1611" i="6"/>
  <c r="G1606" i="6"/>
  <c r="G1600" i="6"/>
  <c r="G1599" i="6"/>
  <c r="G1598" i="6"/>
  <c r="G1592" i="6"/>
  <c r="G1591" i="6"/>
  <c r="G1590" i="6"/>
  <c r="G1583" i="6"/>
  <c r="G1584" i="6"/>
  <c r="G1582" i="6"/>
  <c r="G1573" i="6"/>
  <c r="G1567" i="6"/>
  <c r="G1566" i="6"/>
  <c r="G1565" i="6"/>
  <c r="G1559" i="6"/>
  <c r="G1558" i="6"/>
  <c r="G1552" i="6"/>
  <c r="G1551" i="6"/>
  <c r="G1550" i="6"/>
  <c r="G1544" i="6"/>
  <c r="G1543" i="6"/>
  <c r="G1542" i="6"/>
  <c r="G1536" i="6"/>
  <c r="G1535" i="6"/>
  <c r="G1534" i="6"/>
  <c r="G1533" i="6"/>
  <c r="G1527" i="6"/>
  <c r="G1526" i="6"/>
  <c r="G1525" i="6"/>
  <c r="G1524" i="6"/>
  <c r="G1518" i="6"/>
  <c r="G1517" i="6"/>
  <c r="G1516" i="6"/>
  <c r="G1515" i="6"/>
  <c r="G1509" i="6"/>
  <c r="G1508" i="6"/>
  <c r="G1507" i="6"/>
  <c r="G1506" i="6"/>
  <c r="G1500" i="6"/>
  <c r="G1499" i="6"/>
  <c r="G1498" i="6"/>
  <c r="G1497" i="6"/>
  <c r="G1491" i="6"/>
  <c r="G1490" i="6"/>
  <c r="G1489" i="6"/>
  <c r="G1488" i="6"/>
  <c r="G1445" i="6"/>
  <c r="G1454" i="6"/>
  <c r="G1463" i="6"/>
  <c r="G1464" i="6"/>
  <c r="G1480" i="6"/>
  <c r="G1481" i="6"/>
  <c r="G1472" i="6"/>
  <c r="G1473" i="6"/>
  <c r="G1482" i="6"/>
  <c r="G1479" i="6"/>
  <c r="G1471" i="6"/>
  <c r="G1465" i="6"/>
  <c r="G1462" i="6"/>
  <c r="G1456" i="6"/>
  <c r="G1455" i="6"/>
  <c r="G1453" i="6"/>
  <c r="G1447" i="6"/>
  <c r="G1446" i="6"/>
  <c r="G1444" i="6"/>
  <c r="G1438" i="6"/>
  <c r="G1437" i="6"/>
  <c r="G1436" i="6"/>
  <c r="G1430" i="6"/>
  <c r="G1429" i="6"/>
  <c r="G1428" i="6"/>
  <c r="G1422" i="6"/>
  <c r="G1421" i="6"/>
  <c r="G1420" i="6"/>
  <c r="G1414" i="6"/>
  <c r="G1413" i="6"/>
  <c r="G1412" i="6"/>
  <c r="G1411" i="6"/>
  <c r="G1405" i="6"/>
  <c r="G1404" i="6"/>
  <c r="G1403" i="6"/>
  <c r="G1402" i="6"/>
  <c r="G1394" i="6"/>
  <c r="G1395" i="6"/>
  <c r="G1396" i="6"/>
  <c r="G1393" i="6"/>
  <c r="G1387" i="6"/>
  <c r="G1386" i="6"/>
  <c r="G1385" i="6"/>
  <c r="G1379" i="6"/>
  <c r="G1378" i="6"/>
  <c r="G1377" i="6"/>
  <c r="G1371" i="6"/>
  <c r="G1370" i="6"/>
  <c r="G1364" i="6"/>
  <c r="G1363" i="6"/>
  <c r="G1362" i="6"/>
  <c r="G1356" i="6"/>
  <c r="G1355" i="6"/>
  <c r="G1354" i="6"/>
  <c r="G1348" i="6"/>
  <c r="G1347" i="6"/>
  <c r="G1346" i="6"/>
  <c r="G1345" i="6"/>
  <c r="G1337" i="6"/>
  <c r="G1338" i="6"/>
  <c r="G1339" i="6"/>
  <c r="G1336" i="6"/>
  <c r="G1330" i="6"/>
  <c r="G1329" i="6"/>
  <c r="G1328" i="6"/>
  <c r="G1322" i="6"/>
  <c r="G1321" i="6"/>
  <c r="G1320" i="6"/>
  <c r="G1278" i="6"/>
  <c r="G1279" i="6"/>
  <c r="G1280" i="6"/>
  <c r="G1281" i="6"/>
  <c r="G1282" i="6"/>
  <c r="G1267" i="6"/>
  <c r="G1268" i="6"/>
  <c r="G1269" i="6"/>
  <c r="G1248" i="6"/>
  <c r="G1249" i="6"/>
  <c r="G1250" i="6"/>
  <c r="G1251" i="6"/>
  <c r="G1219" i="6"/>
  <c r="G1220" i="6"/>
  <c r="G1208" i="6"/>
  <c r="G1209" i="6"/>
  <c r="G1210" i="6"/>
  <c r="G1198" i="6"/>
  <c r="G1199" i="6"/>
  <c r="G1170" i="6"/>
  <c r="G1171" i="6"/>
  <c r="G1172" i="6"/>
  <c r="G1173" i="6"/>
  <c r="G1150" i="6"/>
  <c r="G1151" i="6"/>
  <c r="G1152" i="6"/>
  <c r="G1153" i="6"/>
  <c r="G1140" i="6"/>
  <c r="G1141" i="6"/>
  <c r="G1142" i="6"/>
  <c r="G1143" i="6"/>
  <c r="G1130" i="6"/>
  <c r="G1131" i="6"/>
  <c r="G1132" i="6"/>
  <c r="G1133" i="6"/>
  <c r="G1119" i="6"/>
  <c r="G1120" i="6"/>
  <c r="G1121" i="6"/>
  <c r="G1084" i="6"/>
  <c r="G1085" i="6"/>
  <c r="G1070" i="6"/>
  <c r="G1071" i="6"/>
  <c r="G1072" i="6"/>
  <c r="G1073" i="6"/>
  <c r="G1074" i="6"/>
  <c r="G1075" i="6"/>
  <c r="G1076" i="6"/>
  <c r="G1050" i="6"/>
  <c r="G1051" i="6"/>
  <c r="G1052" i="6"/>
  <c r="G1053" i="6"/>
  <c r="G1054" i="6"/>
  <c r="G1055" i="6"/>
  <c r="G1056" i="6"/>
  <c r="G1024" i="6"/>
  <c r="G1025" i="6"/>
  <c r="G1026" i="6"/>
  <c r="G1016" i="6"/>
  <c r="G1017" i="6"/>
  <c r="G990" i="6"/>
  <c r="G991" i="6"/>
  <c r="G956" i="6"/>
  <c r="G957" i="6"/>
  <c r="G958" i="6"/>
  <c r="G925" i="6"/>
  <c r="G926" i="6"/>
  <c r="G927" i="6"/>
  <c r="G928" i="6"/>
  <c r="G929" i="6"/>
  <c r="G930" i="6"/>
  <c r="G914" i="6"/>
  <c r="G915" i="6"/>
  <c r="G916" i="6"/>
  <c r="G917" i="6"/>
  <c r="G918" i="6"/>
  <c r="G844" i="6"/>
  <c r="G845" i="6"/>
  <c r="G834" i="6"/>
  <c r="G835" i="6"/>
  <c r="G836" i="6"/>
  <c r="G822" i="6"/>
  <c r="G823" i="6"/>
  <c r="G824" i="6"/>
  <c r="G825" i="6"/>
  <c r="G826" i="6"/>
  <c r="G811" i="6"/>
  <c r="G812" i="6"/>
  <c r="G813" i="6"/>
  <c r="G814" i="6"/>
  <c r="G815" i="6"/>
  <c r="G792" i="6"/>
  <c r="G793" i="6"/>
  <c r="G794" i="6"/>
  <c r="G795" i="6"/>
  <c r="G796" i="6"/>
  <c r="G781" i="6"/>
  <c r="G782" i="6"/>
  <c r="G783" i="6"/>
  <c r="G784" i="6"/>
  <c r="G785" i="6"/>
  <c r="G770" i="6"/>
  <c r="G771" i="6"/>
  <c r="G772" i="6"/>
  <c r="G773" i="6"/>
  <c r="G774" i="6"/>
  <c r="G760" i="6"/>
  <c r="G761" i="6"/>
  <c r="G762" i="6"/>
  <c r="G763" i="6"/>
  <c r="G646" i="6"/>
  <c r="G647" i="6"/>
  <c r="G637" i="6"/>
  <c r="G628" i="6"/>
  <c r="G629" i="6"/>
  <c r="G598" i="6"/>
  <c r="G599" i="6"/>
  <c r="G600" i="6"/>
  <c r="G601" i="6"/>
  <c r="G602" i="6"/>
  <c r="G603" i="6"/>
  <c r="G604" i="6"/>
  <c r="G561" i="6"/>
  <c r="G562" i="6"/>
  <c r="G563" i="6"/>
  <c r="G564" i="6"/>
  <c r="G553" i="6"/>
  <c r="G554" i="6"/>
  <c r="G498" i="6"/>
  <c r="G499" i="6"/>
  <c r="G500" i="6"/>
  <c r="G501" i="6"/>
  <c r="G502" i="6"/>
  <c r="G435" i="6"/>
  <c r="G436" i="6"/>
  <c r="G437" i="6"/>
  <c r="G438" i="6"/>
  <c r="G439" i="6"/>
  <c r="G440" i="6"/>
  <c r="G441" i="6"/>
  <c r="G442" i="6"/>
  <c r="G420" i="6"/>
  <c r="G421" i="6"/>
  <c r="G422" i="6"/>
  <c r="G423" i="6"/>
  <c r="G424" i="6"/>
  <c r="G425" i="6"/>
  <c r="G426" i="6"/>
  <c r="G427" i="6"/>
  <c r="G428" i="6"/>
  <c r="G406" i="6"/>
  <c r="G407" i="6"/>
  <c r="G408" i="6"/>
  <c r="G409" i="6"/>
  <c r="G410" i="6"/>
  <c r="G411" i="6"/>
  <c r="G412" i="6"/>
  <c r="G413" i="6"/>
  <c r="G398" i="6"/>
  <c r="G399" i="6"/>
  <c r="G224" i="6"/>
  <c r="G225" i="6"/>
  <c r="G160" i="6"/>
  <c r="G161" i="6"/>
  <c r="G162" i="6"/>
  <c r="G163" i="6"/>
  <c r="G149" i="6"/>
  <c r="G150" i="6"/>
  <c r="G151" i="6"/>
  <c r="G152" i="6"/>
  <c r="G153" i="6"/>
  <c r="G94" i="6"/>
  <c r="G95" i="6"/>
  <c r="G96" i="6"/>
  <c r="G97" i="6"/>
  <c r="G98" i="6"/>
  <c r="G99" i="6"/>
  <c r="G100" i="6"/>
  <c r="G101" i="6"/>
  <c r="G102" i="6"/>
  <c r="G103" i="6"/>
  <c r="G104" i="6"/>
  <c r="G105" i="6"/>
  <c r="G86" i="6"/>
  <c r="G87" i="6"/>
  <c r="G64" i="6"/>
  <c r="G56" i="6"/>
  <c r="G48" i="6"/>
  <c r="G49" i="6" l="1"/>
  <c r="G43" i="6" s="1"/>
  <c r="G23" i="1" s="1"/>
  <c r="G65" i="6"/>
  <c r="G59" i="6" s="1"/>
  <c r="G25" i="1" s="1"/>
  <c r="G1826" i="6"/>
  <c r="G1819" i="6" s="1"/>
  <c r="G655" i="1" s="1"/>
  <c r="G57" i="6"/>
  <c r="G51" i="6" s="1"/>
  <c r="G24" i="1" s="1"/>
  <c r="G1954" i="6"/>
  <c r="G1947" i="6" s="1"/>
  <c r="G523" i="1" s="1"/>
  <c r="G1975" i="6"/>
  <c r="G1967" i="6" s="1"/>
  <c r="G1965" i="6"/>
  <c r="G1956" i="6" s="1"/>
  <c r="G1945" i="6"/>
  <c r="G1938" i="6" s="1"/>
  <c r="G521" i="1" s="1"/>
  <c r="G1936" i="6"/>
  <c r="G1929" i="6" s="1"/>
  <c r="G712" i="1" s="1"/>
  <c r="G1927" i="6"/>
  <c r="G1919" i="6" s="1"/>
  <c r="G711" i="1" s="1"/>
  <c r="G1903" i="6"/>
  <c r="G1897" i="6" s="1"/>
  <c r="G706" i="1" s="1"/>
  <c r="G1911" i="6"/>
  <c r="G1905" i="6" s="1"/>
  <c r="G707" i="1" s="1"/>
  <c r="G1877" i="6"/>
  <c r="G1871" i="6" s="1"/>
  <c r="G701" i="1" s="1"/>
  <c r="G1895" i="6"/>
  <c r="G1888" i="6" s="1"/>
  <c r="G703" i="1" s="1"/>
  <c r="G1886" i="6"/>
  <c r="G1879" i="6" s="1"/>
  <c r="G702" i="1" s="1"/>
  <c r="G1869" i="6"/>
  <c r="G1863" i="6" s="1"/>
  <c r="G700" i="1" s="1"/>
  <c r="G1837" i="6"/>
  <c r="G1828" i="6" s="1"/>
  <c r="G657" i="1" s="1"/>
  <c r="G1848" i="6"/>
  <c r="G1839" i="6" s="1"/>
  <c r="G659" i="1" s="1"/>
  <c r="G1861" i="6"/>
  <c r="G1850" i="6" s="1"/>
  <c r="G660" i="1" s="1"/>
  <c r="G1797" i="6"/>
  <c r="G653" i="1" s="1"/>
  <c r="G1817" i="6"/>
  <c r="G1807" i="6" s="1"/>
  <c r="G654" i="1" s="1"/>
  <c r="G1795" i="6"/>
  <c r="G1787" i="6" s="1"/>
  <c r="G652" i="1" s="1"/>
  <c r="G1785" i="6"/>
  <c r="G1771" i="6" s="1"/>
  <c r="G651" i="1" s="1"/>
  <c r="G1760" i="6"/>
  <c r="G1753" i="6" s="1"/>
  <c r="G641" i="1" s="1"/>
  <c r="G1769" i="6"/>
  <c r="G1762" i="6" s="1"/>
  <c r="G643" i="1" s="1"/>
  <c r="G1735" i="6"/>
  <c r="G1729" i="6" s="1"/>
  <c r="G632" i="1" s="1"/>
  <c r="G1743" i="6"/>
  <c r="G1737" i="6" s="1"/>
  <c r="G633" i="1" s="1"/>
  <c r="G1751" i="6"/>
  <c r="G1745" i="6" s="1"/>
  <c r="G637" i="1" s="1"/>
  <c r="G1727" i="6"/>
  <c r="G1721" i="6" s="1"/>
  <c r="G631" i="1" s="1"/>
  <c r="G1719" i="6"/>
  <c r="G1710" i="6" s="1"/>
  <c r="G624" i="1" s="1"/>
  <c r="G1708" i="6"/>
  <c r="G1699" i="6" s="1"/>
  <c r="G623" i="1" s="1"/>
  <c r="G1697" i="6"/>
  <c r="G1688" i="6" s="1"/>
  <c r="G621" i="1" s="1"/>
  <c r="G1686" i="6"/>
  <c r="G1680" i="6" s="1"/>
  <c r="G606" i="1" s="1"/>
  <c r="H606" i="1" s="1"/>
  <c r="G1670" i="6"/>
  <c r="G1664" i="6" s="1"/>
  <c r="G1678" i="6"/>
  <c r="G1672" i="6" s="1"/>
  <c r="G1662" i="6"/>
  <c r="G1656" i="6" s="1"/>
  <c r="G1654" i="6"/>
  <c r="G1648" i="6" s="1"/>
  <c r="G598" i="1" s="1"/>
  <c r="G1638" i="6"/>
  <c r="G1632" i="6" s="1"/>
  <c r="G1646" i="6"/>
  <c r="G1640" i="6" s="1"/>
  <c r="G1630" i="6"/>
  <c r="G1624" i="6" s="1"/>
  <c r="G1622" i="6"/>
  <c r="G1614" i="6" s="1"/>
  <c r="G1593" i="6"/>
  <c r="G1587" i="6" s="1"/>
  <c r="G577" i="1" s="1"/>
  <c r="G1585" i="6"/>
  <c r="G1579" i="6" s="1"/>
  <c r="G1612" i="6"/>
  <c r="G1603" i="6" s="1"/>
  <c r="G1601" i="6"/>
  <c r="G1595" i="6" s="1"/>
  <c r="G580" i="1" s="1"/>
  <c r="G1560" i="6"/>
  <c r="G1555" i="6" s="1"/>
  <c r="G564" i="1" s="1"/>
  <c r="G1568" i="6"/>
  <c r="G1562" i="6" s="1"/>
  <c r="G565" i="1" s="1"/>
  <c r="G1577" i="6"/>
  <c r="G1570" i="6" s="1"/>
  <c r="G567" i="1" s="1"/>
  <c r="G1545" i="6"/>
  <c r="G1539" i="6" s="1"/>
  <c r="G561" i="1" s="1"/>
  <c r="G1553" i="6"/>
  <c r="G1547" i="6" s="1"/>
  <c r="G563" i="1" s="1"/>
  <c r="G1528" i="6"/>
  <c r="G1521" i="6" s="1"/>
  <c r="G557" i="1" s="1"/>
  <c r="G1537" i="6"/>
  <c r="G1530" i="6" s="1"/>
  <c r="G560" i="1" s="1"/>
  <c r="G1492" i="6"/>
  <c r="G1485" i="6" s="1"/>
  <c r="G550" i="1" s="1"/>
  <c r="G1519" i="6"/>
  <c r="G1512" i="6" s="1"/>
  <c r="G555" i="1" s="1"/>
  <c r="G1510" i="6"/>
  <c r="G1503" i="6" s="1"/>
  <c r="G554" i="1" s="1"/>
  <c r="G1501" i="6"/>
  <c r="G1494" i="6" s="1"/>
  <c r="G551" i="1" s="1"/>
  <c r="G1457" i="6"/>
  <c r="G1450" i="6" s="1"/>
  <c r="G544" i="1" s="1"/>
  <c r="G1466" i="6"/>
  <c r="G1459" i="6" s="1"/>
  <c r="G545" i="1" s="1"/>
  <c r="G1483" i="6"/>
  <c r="G1476" i="6" s="1"/>
  <c r="G548" i="1" s="1"/>
  <c r="G1474" i="6"/>
  <c r="G1468" i="6" s="1"/>
  <c r="G547" i="1" s="1"/>
  <c r="G1448" i="6"/>
  <c r="G1441" i="6" s="1"/>
  <c r="G543" i="1" s="1"/>
  <c r="G1423" i="6"/>
  <c r="G1417" i="6" s="1"/>
  <c r="G1439" i="6"/>
  <c r="G1433" i="6" s="1"/>
  <c r="G541" i="1" s="1"/>
  <c r="G1431" i="6"/>
  <c r="G1425" i="6" s="1"/>
  <c r="G540" i="1" s="1"/>
  <c r="G1406" i="6"/>
  <c r="G1399" i="6" s="1"/>
  <c r="G1388" i="6"/>
  <c r="G1382" i="6" s="1"/>
  <c r="G498" i="1" s="1"/>
  <c r="G1415" i="6"/>
  <c r="G1408" i="6" s="1"/>
  <c r="G1397" i="6"/>
  <c r="G1390" i="6" s="1"/>
  <c r="G1331" i="6"/>
  <c r="G1325" i="6" s="1"/>
  <c r="G474" i="1" s="1"/>
  <c r="G1372" i="6"/>
  <c r="G1367" i="6" s="1"/>
  <c r="G482" i="1" s="1"/>
  <c r="G1380" i="6"/>
  <c r="G1374" i="6" s="1"/>
  <c r="G483" i="1" s="1"/>
  <c r="G1349" i="6"/>
  <c r="G1342" i="6" s="1"/>
  <c r="G477" i="1" s="1"/>
  <c r="G1357" i="6"/>
  <c r="G1351" i="6" s="1"/>
  <c r="G478" i="1" s="1"/>
  <c r="G1365" i="6"/>
  <c r="G1359" i="6" s="1"/>
  <c r="G479" i="1" s="1"/>
  <c r="G1340" i="6"/>
  <c r="G1333" i="6" s="1"/>
  <c r="G476" i="1" s="1"/>
  <c r="G1323" i="6"/>
  <c r="G1317" i="6" s="1"/>
  <c r="G472" i="1" s="1"/>
  <c r="G604" i="1" l="1"/>
  <c r="G596" i="1"/>
  <c r="G588" i="1"/>
  <c r="G603" i="1"/>
  <c r="G529" i="1"/>
  <c r="G458" i="1"/>
  <c r="G570" i="1"/>
  <c r="G467" i="1"/>
  <c r="G571" i="1"/>
  <c r="G468" i="1"/>
  <c r="G601" i="1"/>
  <c r="G585" i="1"/>
  <c r="G587" i="1"/>
  <c r="G572" i="1"/>
  <c r="G599" i="1"/>
  <c r="G573" i="1"/>
  <c r="G470" i="1"/>
  <c r="G600" i="1"/>
  <c r="G582" i="1"/>
  <c r="G586" i="1"/>
  <c r="G526" i="1"/>
  <c r="H521" i="1" l="1"/>
  <c r="H522" i="1"/>
  <c r="H523" i="1"/>
  <c r="H495" i="1"/>
  <c r="G1314" i="6"/>
  <c r="G1313" i="6"/>
  <c r="G1312" i="6"/>
  <c r="G1306" i="6"/>
  <c r="G1305" i="6"/>
  <c r="G1304" i="6"/>
  <c r="I523" i="1" l="1"/>
  <c r="I522" i="1"/>
  <c r="I495" i="1"/>
  <c r="I521" i="1"/>
  <c r="G1315" i="6"/>
  <c r="G1309" i="6" s="1"/>
  <c r="G1307" i="6"/>
  <c r="G1301" i="6" s="1"/>
  <c r="G461" i="1" l="1"/>
  <c r="H461" i="1" s="1"/>
  <c r="G602" i="1"/>
  <c r="H602" i="1" s="1"/>
  <c r="G469" i="1"/>
  <c r="H348" i="1"/>
  <c r="H349" i="1"/>
  <c r="H350" i="1"/>
  <c r="H351" i="1"/>
  <c r="H352" i="1"/>
  <c r="H353" i="1"/>
  <c r="H354" i="1"/>
  <c r="H355" i="1"/>
  <c r="H341" i="1"/>
  <c r="H342" i="1"/>
  <c r="H343" i="1"/>
  <c r="H344" i="1"/>
  <c r="H345" i="1"/>
  <c r="H54" i="1"/>
  <c r="H55" i="1"/>
  <c r="H56" i="1"/>
  <c r="H57" i="1"/>
  <c r="H72" i="1"/>
  <c r="H97" i="1"/>
  <c r="H98" i="1"/>
  <c r="H99" i="1"/>
  <c r="H115" i="1"/>
  <c r="H165" i="1"/>
  <c r="H210" i="1"/>
  <c r="H212" i="1"/>
  <c r="H215" i="1"/>
  <c r="H216" i="1"/>
  <c r="H214" i="1"/>
  <c r="H205" i="1"/>
  <c r="H192" i="1"/>
  <c r="H193" i="1"/>
  <c r="H194" i="1"/>
  <c r="H195" i="1"/>
  <c r="H254" i="1"/>
  <c r="H255" i="1"/>
  <c r="H256" i="1"/>
  <c r="H289" i="1"/>
  <c r="H290" i="1"/>
  <c r="H291" i="1"/>
  <c r="H359" i="1"/>
  <c r="H360" i="1"/>
  <c r="H361" i="1"/>
  <c r="H364" i="1"/>
  <c r="H365" i="1"/>
  <c r="H366" i="1"/>
  <c r="H367" i="1"/>
  <c r="H369" i="1"/>
  <c r="H370" i="1"/>
  <c r="H371" i="1"/>
  <c r="H372" i="1"/>
  <c r="H373" i="1"/>
  <c r="H375" i="1"/>
  <c r="H377" i="1"/>
  <c r="H380" i="1"/>
  <c r="H381" i="1"/>
  <c r="H384" i="1"/>
  <c r="H385" i="1"/>
  <c r="H386" i="1"/>
  <c r="H389" i="1"/>
  <c r="H401" i="1"/>
  <c r="H402" i="1"/>
  <c r="H403" i="1"/>
  <c r="H404" i="1"/>
  <c r="H405" i="1"/>
  <c r="H407" i="1"/>
  <c r="H410" i="1"/>
  <c r="H415" i="1"/>
  <c r="H416" i="1"/>
  <c r="H419" i="1"/>
  <c r="H420" i="1"/>
  <c r="H421" i="1"/>
  <c r="H424" i="1"/>
  <c r="H425" i="1"/>
  <c r="H427" i="1"/>
  <c r="H431" i="1"/>
  <c r="H432" i="1"/>
  <c r="H434" i="1"/>
  <c r="H435" i="1"/>
  <c r="H436" i="1"/>
  <c r="H437" i="1"/>
  <c r="H438" i="1"/>
  <c r="H440" i="1"/>
  <c r="H448" i="1"/>
  <c r="H449" i="1"/>
  <c r="H711" i="1"/>
  <c r="H712" i="1"/>
  <c r="H710" i="1"/>
  <c r="H678" i="1"/>
  <c r="H679" i="1"/>
  <c r="H680" i="1"/>
  <c r="H681" i="1"/>
  <c r="H683" i="1"/>
  <c r="H686" i="1"/>
  <c r="H687" i="1"/>
  <c r="H691" i="1"/>
  <c r="H692" i="1"/>
  <c r="H707" i="1"/>
  <c r="H701" i="1"/>
  <c r="H702" i="1"/>
  <c r="H703" i="1"/>
  <c r="H704" i="1"/>
  <c r="H698" i="1"/>
  <c r="H706" i="1"/>
  <c r="H700" i="1"/>
  <c r="H697" i="1"/>
  <c r="H690" i="1"/>
  <c r="H685" i="1"/>
  <c r="H677" i="1"/>
  <c r="H669" i="1"/>
  <c r="H670" i="1"/>
  <c r="H671" i="1"/>
  <c r="H672" i="1"/>
  <c r="H673" i="1"/>
  <c r="H674" i="1"/>
  <c r="H660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16" i="1"/>
  <c r="H617" i="1"/>
  <c r="H618" i="1"/>
  <c r="H619" i="1"/>
  <c r="H620" i="1"/>
  <c r="H621" i="1"/>
  <c r="H622" i="1"/>
  <c r="H623" i="1"/>
  <c r="H624" i="1"/>
  <c r="H625" i="1"/>
  <c r="H615" i="1"/>
  <c r="H610" i="1"/>
  <c r="H611" i="1"/>
  <c r="H612" i="1"/>
  <c r="H613" i="1"/>
  <c r="H595" i="1"/>
  <c r="H596" i="1"/>
  <c r="H597" i="1"/>
  <c r="H598" i="1"/>
  <c r="H599" i="1"/>
  <c r="H600" i="1"/>
  <c r="H601" i="1"/>
  <c r="H603" i="1"/>
  <c r="H604" i="1"/>
  <c r="H605" i="1"/>
  <c r="H580" i="1"/>
  <c r="H583" i="1"/>
  <c r="H584" i="1"/>
  <c r="H585" i="1"/>
  <c r="H586" i="1"/>
  <c r="H587" i="1"/>
  <c r="H588" i="1"/>
  <c r="H589" i="1"/>
  <c r="H591" i="1"/>
  <c r="H582" i="1"/>
  <c r="H579" i="1"/>
  <c r="H577" i="1"/>
  <c r="H570" i="1"/>
  <c r="H571" i="1"/>
  <c r="H572" i="1"/>
  <c r="H573" i="1"/>
  <c r="H574" i="1"/>
  <c r="H575" i="1"/>
  <c r="H562" i="1"/>
  <c r="H563" i="1"/>
  <c r="H564" i="1"/>
  <c r="H565" i="1"/>
  <c r="H566" i="1"/>
  <c r="H567" i="1"/>
  <c r="H458" i="1"/>
  <c r="H459" i="1"/>
  <c r="H462" i="1"/>
  <c r="H463" i="1"/>
  <c r="H464" i="1"/>
  <c r="H465" i="1"/>
  <c r="H478" i="1"/>
  <c r="H479" i="1"/>
  <c r="H480" i="1"/>
  <c r="H481" i="1"/>
  <c r="H482" i="1"/>
  <c r="H483" i="1"/>
  <c r="H492" i="1"/>
  <c r="H493" i="1"/>
  <c r="H494" i="1"/>
  <c r="H506" i="1"/>
  <c r="H507" i="1"/>
  <c r="H508" i="1"/>
  <c r="H509" i="1"/>
  <c r="H510" i="1"/>
  <c r="H513" i="1"/>
  <c r="H514" i="1"/>
  <c r="H515" i="1"/>
  <c r="H516" i="1"/>
  <c r="H517" i="1"/>
  <c r="H518" i="1"/>
  <c r="H519" i="1"/>
  <c r="H520" i="1"/>
  <c r="H541" i="1"/>
  <c r="H544" i="1"/>
  <c r="H545" i="1"/>
  <c r="H546" i="1"/>
  <c r="H547" i="1"/>
  <c r="H548" i="1"/>
  <c r="H549" i="1"/>
  <c r="H550" i="1"/>
  <c r="H551" i="1"/>
  <c r="H543" i="1"/>
  <c r="H540" i="1"/>
  <c r="H532" i="1"/>
  <c r="H533" i="1"/>
  <c r="H534" i="1"/>
  <c r="H535" i="1"/>
  <c r="H536" i="1"/>
  <c r="H537" i="1"/>
  <c r="H538" i="1"/>
  <c r="H553" i="1"/>
  <c r="H554" i="1"/>
  <c r="H555" i="1"/>
  <c r="H556" i="1"/>
  <c r="H298" i="1"/>
  <c r="H299" i="1"/>
  <c r="H300" i="1"/>
  <c r="H301" i="1"/>
  <c r="H302" i="1"/>
  <c r="H303" i="1"/>
  <c r="H304" i="1"/>
  <c r="H305" i="1"/>
  <c r="H306" i="1"/>
  <c r="H652" i="1"/>
  <c r="H653" i="1"/>
  <c r="H654" i="1"/>
  <c r="H655" i="1"/>
  <c r="H656" i="1"/>
  <c r="H657" i="1"/>
  <c r="H658" i="1"/>
  <c r="H659" i="1"/>
  <c r="H180" i="1"/>
  <c r="H181" i="1"/>
  <c r="H66" i="1"/>
  <c r="H67" i="1"/>
  <c r="H31" i="1"/>
  <c r="I516" i="1" l="1"/>
  <c r="I625" i="1"/>
  <c r="I642" i="1"/>
  <c r="I697" i="1"/>
  <c r="I679" i="1"/>
  <c r="I425" i="1"/>
  <c r="I385" i="1"/>
  <c r="I360" i="1"/>
  <c r="I212" i="1"/>
  <c r="I341" i="1"/>
  <c r="I515" i="1"/>
  <c r="I700" i="1"/>
  <c r="I678" i="1"/>
  <c r="I424" i="1"/>
  <c r="I384" i="1"/>
  <c r="I359" i="1"/>
  <c r="I210" i="1"/>
  <c r="I355" i="1"/>
  <c r="I301" i="1"/>
  <c r="I640" i="1"/>
  <c r="I706" i="1"/>
  <c r="I710" i="1"/>
  <c r="I421" i="1"/>
  <c r="I381" i="1"/>
  <c r="I291" i="1"/>
  <c r="I165" i="1"/>
  <c r="I354" i="1"/>
  <c r="I606" i="1"/>
  <c r="I181" i="1"/>
  <c r="I622" i="1"/>
  <c r="I639" i="1"/>
  <c r="I698" i="1"/>
  <c r="I712" i="1"/>
  <c r="I420" i="1"/>
  <c r="I380" i="1"/>
  <c r="I290" i="1"/>
  <c r="I115" i="1"/>
  <c r="I353" i="1"/>
  <c r="I67" i="1"/>
  <c r="I543" i="1"/>
  <c r="I577" i="1"/>
  <c r="I621" i="1"/>
  <c r="I638" i="1"/>
  <c r="I704" i="1"/>
  <c r="I711" i="1"/>
  <c r="I419" i="1"/>
  <c r="I377" i="1"/>
  <c r="I289" i="1"/>
  <c r="I99" i="1"/>
  <c r="I352" i="1"/>
  <c r="I572" i="1"/>
  <c r="I603" i="1"/>
  <c r="I600" i="1"/>
  <c r="I620" i="1"/>
  <c r="I637" i="1"/>
  <c r="I703" i="1"/>
  <c r="I449" i="1"/>
  <c r="I416" i="1"/>
  <c r="I375" i="1"/>
  <c r="I256" i="1"/>
  <c r="I98" i="1"/>
  <c r="I351" i="1"/>
  <c r="I623" i="1"/>
  <c r="I299" i="1"/>
  <c r="I556" i="1"/>
  <c r="I599" i="1"/>
  <c r="I619" i="1"/>
  <c r="I660" i="1"/>
  <c r="I702" i="1"/>
  <c r="I448" i="1"/>
  <c r="I415" i="1"/>
  <c r="I373" i="1"/>
  <c r="I255" i="1"/>
  <c r="I97" i="1"/>
  <c r="I350" i="1"/>
  <c r="I479" i="1"/>
  <c r="I571" i="1"/>
  <c r="I463" i="1"/>
  <c r="I547" i="1"/>
  <c r="I618" i="1"/>
  <c r="I674" i="1"/>
  <c r="I701" i="1"/>
  <c r="I440" i="1"/>
  <c r="I410" i="1"/>
  <c r="I372" i="1"/>
  <c r="I254" i="1"/>
  <c r="I72" i="1"/>
  <c r="I349" i="1"/>
  <c r="I532" i="1"/>
  <c r="I66" i="1"/>
  <c r="I551" i="1"/>
  <c r="I298" i="1"/>
  <c r="I459" i="1"/>
  <c r="I554" i="1"/>
  <c r="I506" i="1"/>
  <c r="I567" i="1"/>
  <c r="I589" i="1"/>
  <c r="I597" i="1"/>
  <c r="I617" i="1"/>
  <c r="I673" i="1"/>
  <c r="I707" i="1"/>
  <c r="I438" i="1"/>
  <c r="I407" i="1"/>
  <c r="I371" i="1"/>
  <c r="I195" i="1"/>
  <c r="I57" i="1"/>
  <c r="I348" i="1"/>
  <c r="I624" i="1"/>
  <c r="I570" i="1"/>
  <c r="I509" i="1"/>
  <c r="I591" i="1"/>
  <c r="I553" i="1"/>
  <c r="I545" i="1"/>
  <c r="I494" i="1"/>
  <c r="I566" i="1"/>
  <c r="I588" i="1"/>
  <c r="I596" i="1"/>
  <c r="I616" i="1"/>
  <c r="I672" i="1"/>
  <c r="I692" i="1"/>
  <c r="I437" i="1"/>
  <c r="I405" i="1"/>
  <c r="I370" i="1"/>
  <c r="I194" i="1"/>
  <c r="I56" i="1"/>
  <c r="I641" i="1"/>
  <c r="I513" i="1"/>
  <c r="I579" i="1"/>
  <c r="I507" i="1"/>
  <c r="I655" i="1"/>
  <c r="I654" i="1"/>
  <c r="I538" i="1"/>
  <c r="I544" i="1"/>
  <c r="I493" i="1"/>
  <c r="I565" i="1"/>
  <c r="I587" i="1"/>
  <c r="I595" i="1"/>
  <c r="I648" i="1"/>
  <c r="I671" i="1"/>
  <c r="I691" i="1"/>
  <c r="I436" i="1"/>
  <c r="I404" i="1"/>
  <c r="I369" i="1"/>
  <c r="I193" i="1"/>
  <c r="I55" i="1"/>
  <c r="I602" i="1"/>
  <c r="I302" i="1"/>
  <c r="I465" i="1"/>
  <c r="I550" i="1"/>
  <c r="I462" i="1"/>
  <c r="I458" i="1"/>
  <c r="I537" i="1"/>
  <c r="I541" i="1"/>
  <c r="I492" i="1"/>
  <c r="I564" i="1"/>
  <c r="I586" i="1"/>
  <c r="I613" i="1"/>
  <c r="I647" i="1"/>
  <c r="I670" i="1"/>
  <c r="I687" i="1"/>
  <c r="I435" i="1"/>
  <c r="I403" i="1"/>
  <c r="I367" i="1"/>
  <c r="I192" i="1"/>
  <c r="I54" i="1"/>
  <c r="I461" i="1"/>
  <c r="I31" i="1"/>
  <c r="I605" i="1"/>
  <c r="I300" i="1"/>
  <c r="I510" i="1"/>
  <c r="I658" i="1"/>
  <c r="I582" i="1"/>
  <c r="I546" i="1"/>
  <c r="I520" i="1"/>
  <c r="I563" i="1"/>
  <c r="I585" i="1"/>
  <c r="I612" i="1"/>
  <c r="I646" i="1"/>
  <c r="I669" i="1"/>
  <c r="I686" i="1"/>
  <c r="I434" i="1"/>
  <c r="I402" i="1"/>
  <c r="I366" i="1"/>
  <c r="I205" i="1"/>
  <c r="I345" i="1"/>
  <c r="I540" i="1"/>
  <c r="I514" i="1"/>
  <c r="I601" i="1"/>
  <c r="I508" i="1"/>
  <c r="I657" i="1"/>
  <c r="I656" i="1"/>
  <c r="I653" i="1"/>
  <c r="I652" i="1"/>
  <c r="I306" i="1"/>
  <c r="I535" i="1"/>
  <c r="I519" i="1"/>
  <c r="I482" i="1"/>
  <c r="I562" i="1"/>
  <c r="I584" i="1"/>
  <c r="I611" i="1"/>
  <c r="I645" i="1"/>
  <c r="I677" i="1"/>
  <c r="I683" i="1"/>
  <c r="I432" i="1"/>
  <c r="I401" i="1"/>
  <c r="I365" i="1"/>
  <c r="I214" i="1"/>
  <c r="I344" i="1"/>
  <c r="I303" i="1"/>
  <c r="I478" i="1"/>
  <c r="I464" i="1"/>
  <c r="I659" i="1"/>
  <c r="I548" i="1"/>
  <c r="I555" i="1"/>
  <c r="I536" i="1"/>
  <c r="I305" i="1"/>
  <c r="I534" i="1"/>
  <c r="I518" i="1"/>
  <c r="I481" i="1"/>
  <c r="I575" i="1"/>
  <c r="I583" i="1"/>
  <c r="I610" i="1"/>
  <c r="I644" i="1"/>
  <c r="I685" i="1"/>
  <c r="I681" i="1"/>
  <c r="I431" i="1"/>
  <c r="I389" i="1"/>
  <c r="I364" i="1"/>
  <c r="I216" i="1"/>
  <c r="I343" i="1"/>
  <c r="I573" i="1"/>
  <c r="I604" i="1"/>
  <c r="I180" i="1"/>
  <c r="I549" i="1"/>
  <c r="I598" i="1"/>
  <c r="I483" i="1"/>
  <c r="I304" i="1"/>
  <c r="I533" i="1"/>
  <c r="I517" i="1"/>
  <c r="I480" i="1"/>
  <c r="I574" i="1"/>
  <c r="I580" i="1"/>
  <c r="I615" i="1"/>
  <c r="I643" i="1"/>
  <c r="I690" i="1"/>
  <c r="I680" i="1"/>
  <c r="I427" i="1"/>
  <c r="I386" i="1"/>
  <c r="I361" i="1"/>
  <c r="I215" i="1"/>
  <c r="I342" i="1"/>
  <c r="E696" i="1" l="1"/>
  <c r="E705" i="1"/>
  <c r="E614" i="1"/>
  <c r="E581" i="1"/>
  <c r="E578" i="1"/>
  <c r="E699" i="1"/>
  <c r="E590" i="1"/>
  <c r="E542" i="1"/>
  <c r="E213" i="1"/>
  <c r="E539" i="1"/>
  <c r="E709" i="1"/>
  <c r="E708" i="1" s="1"/>
  <c r="E676" i="1"/>
  <c r="E576" i="1"/>
  <c r="G36" i="6"/>
  <c r="G37" i="6"/>
  <c r="G38" i="6"/>
  <c r="G39" i="6"/>
  <c r="G40" i="6"/>
  <c r="C39" i="5" l="1"/>
  <c r="D64" i="4" s="1"/>
  <c r="J65" i="4" s="1"/>
  <c r="H668" i="1"/>
  <c r="K65" i="4" l="1"/>
  <c r="G65" i="4"/>
  <c r="F65" i="4"/>
  <c r="I65" i="4"/>
  <c r="E65" i="4"/>
  <c r="H65" i="4"/>
  <c r="L65" i="4"/>
  <c r="I668" i="1"/>
  <c r="E667" i="1" l="1"/>
  <c r="H666" i="1" l="1"/>
  <c r="H665" i="1"/>
  <c r="H664" i="1"/>
  <c r="H663" i="1"/>
  <c r="I665" i="1" l="1"/>
  <c r="I666" i="1"/>
  <c r="I664" i="1"/>
  <c r="I663" i="1"/>
  <c r="B62" i="4"/>
  <c r="B38" i="5"/>
  <c r="E662" i="1" l="1"/>
  <c r="G1297" i="6" l="1"/>
  <c r="G1298" i="6"/>
  <c r="G1296" i="6"/>
  <c r="G1299" i="6" l="1"/>
  <c r="G1293" i="6" s="1"/>
  <c r="G460" i="1" s="1"/>
  <c r="H460" i="1" s="1"/>
  <c r="I460" i="1" l="1"/>
  <c r="G1034" i="6" l="1"/>
  <c r="G1290" i="6" l="1"/>
  <c r="G1289" i="6"/>
  <c r="G1288" i="6"/>
  <c r="B60" i="4"/>
  <c r="B58" i="4"/>
  <c r="B56" i="4"/>
  <c r="B54" i="4"/>
  <c r="B52" i="4"/>
  <c r="B50" i="4"/>
  <c r="B48" i="4"/>
  <c r="B46" i="4"/>
  <c r="B44" i="4"/>
  <c r="G1291" i="6" l="1"/>
  <c r="G1285" i="6" s="1"/>
  <c r="G457" i="1" s="1"/>
  <c r="G1159" i="6"/>
  <c r="G1160" i="6"/>
  <c r="G1161" i="6"/>
  <c r="G1162" i="6"/>
  <c r="G1163" i="6"/>
  <c r="G723" i="6"/>
  <c r="G724" i="6"/>
  <c r="G1277" i="6"/>
  <c r="G1266" i="6"/>
  <c r="G1270" i="6"/>
  <c r="G1265" i="6"/>
  <c r="G1258" i="6"/>
  <c r="G1259" i="6"/>
  <c r="G1257" i="6"/>
  <c r="G1247" i="6"/>
  <c r="G1238" i="6"/>
  <c r="G1239" i="6"/>
  <c r="G1240" i="6"/>
  <c r="G1241" i="6"/>
  <c r="G1237" i="6"/>
  <c r="G1228" i="6"/>
  <c r="G1229" i="6"/>
  <c r="G1230" i="6"/>
  <c r="G1231" i="6"/>
  <c r="G1227" i="6"/>
  <c r="G1218" i="6"/>
  <c r="G1221" i="6"/>
  <c r="G1217" i="6"/>
  <c r="G1207" i="6"/>
  <c r="G1211" i="6"/>
  <c r="G1206" i="6"/>
  <c r="G1196" i="6"/>
  <c r="G1197" i="6"/>
  <c r="G1200" i="6"/>
  <c r="G1195" i="6"/>
  <c r="G1188" i="6"/>
  <c r="G1189" i="6"/>
  <c r="G1187" i="6"/>
  <c r="G1180" i="6"/>
  <c r="G1181" i="6"/>
  <c r="G1179" i="6"/>
  <c r="G1169" i="6"/>
  <c r="G1149" i="6"/>
  <c r="G1139" i="6"/>
  <c r="G1129" i="6"/>
  <c r="G1128" i="6"/>
  <c r="G1122" i="6"/>
  <c r="G1118" i="6"/>
  <c r="G1109" i="6"/>
  <c r="G1110" i="6"/>
  <c r="G1111" i="6"/>
  <c r="G1112" i="6"/>
  <c r="G1108" i="6"/>
  <c r="G1101" i="6"/>
  <c r="G1102" i="6"/>
  <c r="G1100" i="6"/>
  <c r="G1093" i="6"/>
  <c r="G1094" i="6"/>
  <c r="G1092" i="6"/>
  <c r="G1083" i="6"/>
  <c r="G1086" i="6"/>
  <c r="G1082" i="6"/>
  <c r="G1069" i="6"/>
  <c r="G1063" i="6"/>
  <c r="G1062" i="6"/>
  <c r="G1049" i="6"/>
  <c r="G1041" i="6"/>
  <c r="G1042" i="6"/>
  <c r="G1043" i="6"/>
  <c r="G1040" i="6"/>
  <c r="G1033" i="6"/>
  <c r="G1032" i="6"/>
  <c r="G1023" i="6"/>
  <c r="G1027" i="6" s="1"/>
  <c r="G1015" i="6"/>
  <c r="G1008" i="6"/>
  <c r="G1009" i="6"/>
  <c r="G1007" i="6"/>
  <c r="G999" i="6"/>
  <c r="G1000" i="6"/>
  <c r="G1001" i="6"/>
  <c r="G998" i="6"/>
  <c r="G992" i="6"/>
  <c r="G982" i="6"/>
  <c r="G983" i="6"/>
  <c r="G989" i="6"/>
  <c r="G981" i="6"/>
  <c r="G973" i="6"/>
  <c r="G974" i="6"/>
  <c r="G975" i="6"/>
  <c r="G965" i="6"/>
  <c r="G966" i="6"/>
  <c r="G972" i="6"/>
  <c r="G964" i="6"/>
  <c r="G955" i="6"/>
  <c r="G947" i="6"/>
  <c r="G948" i="6"/>
  <c r="G949" i="6"/>
  <c r="G946" i="6"/>
  <c r="G937" i="6"/>
  <c r="G938" i="6"/>
  <c r="G939" i="6"/>
  <c r="G940" i="6"/>
  <c r="G936" i="6"/>
  <c r="G924" i="6"/>
  <c r="G913" i="6"/>
  <c r="G906" i="6"/>
  <c r="G907" i="6"/>
  <c r="G905" i="6"/>
  <c r="G896" i="6"/>
  <c r="G897" i="6"/>
  <c r="G898" i="6"/>
  <c r="G899" i="6"/>
  <c r="G895" i="6"/>
  <c r="G888" i="6"/>
  <c r="G889" i="6"/>
  <c r="G887" i="6"/>
  <c r="G880" i="6"/>
  <c r="G881" i="6"/>
  <c r="G879" i="6"/>
  <c r="G872" i="6"/>
  <c r="G873" i="6"/>
  <c r="G871" i="6"/>
  <c r="G862" i="6"/>
  <c r="G863" i="6"/>
  <c r="G864" i="6"/>
  <c r="G865" i="6"/>
  <c r="G861" i="6"/>
  <c r="G853" i="6"/>
  <c r="G854" i="6"/>
  <c r="G852" i="6"/>
  <c r="G846" i="6"/>
  <c r="G843" i="6"/>
  <c r="G833" i="6"/>
  <c r="G837" i="6"/>
  <c r="G832" i="6"/>
  <c r="G821" i="6"/>
  <c r="G827" i="6" s="1"/>
  <c r="G810" i="6"/>
  <c r="G803" i="6"/>
  <c r="G804" i="6"/>
  <c r="G802" i="6"/>
  <c r="G791" i="6"/>
  <c r="G780" i="6"/>
  <c r="G769" i="6"/>
  <c r="G759" i="6"/>
  <c r="G758" i="6"/>
  <c r="G751" i="6"/>
  <c r="G752" i="6"/>
  <c r="G750" i="6"/>
  <c r="G741" i="6"/>
  <c r="G742" i="6"/>
  <c r="G743" i="6"/>
  <c r="G744" i="6"/>
  <c r="G740" i="6"/>
  <c r="G732" i="6"/>
  <c r="G733" i="6"/>
  <c r="G734" i="6"/>
  <c r="G731" i="6"/>
  <c r="G722" i="6"/>
  <c r="G715" i="6"/>
  <c r="G716" i="6"/>
  <c r="G714" i="6"/>
  <c r="G707" i="6"/>
  <c r="G708" i="6"/>
  <c r="G706" i="6"/>
  <c r="G699" i="6"/>
  <c r="G700" i="6"/>
  <c r="G698" i="6"/>
  <c r="G692" i="6"/>
  <c r="G691" i="6"/>
  <c r="G684" i="6"/>
  <c r="G685" i="6"/>
  <c r="G683" i="6"/>
  <c r="G675" i="6"/>
  <c r="G676" i="6"/>
  <c r="G677" i="6"/>
  <c r="G674" i="6"/>
  <c r="G665" i="6"/>
  <c r="G666" i="6"/>
  <c r="G667" i="6"/>
  <c r="G668" i="6"/>
  <c r="G664" i="6"/>
  <c r="G655" i="6"/>
  <c r="G656" i="6"/>
  <c r="G657" i="6"/>
  <c r="G658" i="6"/>
  <c r="G654" i="6"/>
  <c r="G648" i="6"/>
  <c r="G645" i="6"/>
  <c r="G638" i="6"/>
  <c r="G639" i="6"/>
  <c r="G636" i="6"/>
  <c r="G630" i="6"/>
  <c r="G627" i="6"/>
  <c r="G619" i="6"/>
  <c r="G620" i="6"/>
  <c r="G621" i="6"/>
  <c r="G618" i="6"/>
  <c r="G611" i="6"/>
  <c r="G612" i="6"/>
  <c r="G610" i="6"/>
  <c r="G597" i="6"/>
  <c r="G590" i="6"/>
  <c r="G591" i="6"/>
  <c r="G589" i="6"/>
  <c r="G581" i="6"/>
  <c r="G582" i="6"/>
  <c r="G583" i="6"/>
  <c r="G580" i="6"/>
  <c r="G571" i="6"/>
  <c r="G572" i="6"/>
  <c r="G573" i="6"/>
  <c r="G574" i="6"/>
  <c r="G570" i="6"/>
  <c r="G560" i="6"/>
  <c r="G551" i="6"/>
  <c r="G552" i="6"/>
  <c r="G550" i="6"/>
  <c r="G541" i="6"/>
  <c r="G542" i="6"/>
  <c r="G543" i="6"/>
  <c r="G544" i="6"/>
  <c r="G540" i="6"/>
  <c r="G533" i="6"/>
  <c r="G534" i="6"/>
  <c r="G532" i="6"/>
  <c r="G525" i="6"/>
  <c r="G526" i="6"/>
  <c r="G517" i="6"/>
  <c r="G518" i="6"/>
  <c r="G524" i="6"/>
  <c r="G516" i="6"/>
  <c r="G509" i="6"/>
  <c r="G510" i="6"/>
  <c r="G508" i="6"/>
  <c r="G497" i="6"/>
  <c r="G489" i="6"/>
  <c r="G490" i="6"/>
  <c r="G491" i="6"/>
  <c r="G488" i="6"/>
  <c r="G481" i="6"/>
  <c r="G482" i="6"/>
  <c r="G480" i="6"/>
  <c r="G473" i="6"/>
  <c r="G474" i="6"/>
  <c r="G472" i="6"/>
  <c r="G465" i="6"/>
  <c r="G466" i="6"/>
  <c r="G464" i="6"/>
  <c r="G457" i="6"/>
  <c r="G458" i="6"/>
  <c r="G456" i="6"/>
  <c r="G449" i="6"/>
  <c r="G450" i="6"/>
  <c r="G448" i="6"/>
  <c r="G434" i="6"/>
  <c r="G419" i="6"/>
  <c r="G429" i="6" s="1"/>
  <c r="G405" i="6"/>
  <c r="G391" i="6"/>
  <c r="G392" i="6"/>
  <c r="G393" i="6"/>
  <c r="G394" i="6"/>
  <c r="G395" i="6"/>
  <c r="G396" i="6"/>
  <c r="G397" i="6"/>
  <c r="G390" i="6"/>
  <c r="G376" i="6"/>
  <c r="G377" i="6"/>
  <c r="G378" i="6"/>
  <c r="G379" i="6"/>
  <c r="G380" i="6"/>
  <c r="G381" i="6"/>
  <c r="G382" i="6"/>
  <c r="G383" i="6"/>
  <c r="G384" i="6"/>
  <c r="G375" i="6"/>
  <c r="G369" i="6"/>
  <c r="G361" i="6"/>
  <c r="G362" i="6"/>
  <c r="G363" i="6"/>
  <c r="G360" i="6"/>
  <c r="G352" i="6"/>
  <c r="G353" i="6"/>
  <c r="G354" i="6"/>
  <c r="G351" i="6"/>
  <c r="G342" i="6"/>
  <c r="G343" i="6"/>
  <c r="G344" i="6"/>
  <c r="G345" i="6"/>
  <c r="G341" i="6"/>
  <c r="G332" i="6"/>
  <c r="G333" i="6"/>
  <c r="G334" i="6"/>
  <c r="G335" i="6"/>
  <c r="G331" i="6"/>
  <c r="G322" i="6"/>
  <c r="G323" i="6"/>
  <c r="G324" i="6"/>
  <c r="G325" i="6"/>
  <c r="G321" i="6"/>
  <c r="G312" i="6"/>
  <c r="G313" i="6"/>
  <c r="G314" i="6"/>
  <c r="G315" i="6"/>
  <c r="G311" i="6"/>
  <c r="G302" i="6"/>
  <c r="G303" i="6"/>
  <c r="G304" i="6"/>
  <c r="G305" i="6"/>
  <c r="G301" i="6"/>
  <c r="G292" i="6"/>
  <c r="G293" i="6"/>
  <c r="G294" i="6"/>
  <c r="G295" i="6"/>
  <c r="G291" i="6"/>
  <c r="G282" i="6"/>
  <c r="G283" i="6"/>
  <c r="G284" i="6"/>
  <c r="G285" i="6"/>
  <c r="G281" i="6"/>
  <c r="G272" i="6"/>
  <c r="G273" i="6"/>
  <c r="G274" i="6"/>
  <c r="G275" i="6"/>
  <c r="G271" i="6"/>
  <c r="G262" i="6"/>
  <c r="G263" i="6"/>
  <c r="G264" i="6"/>
  <c r="G265" i="6"/>
  <c r="G261" i="6"/>
  <c r="G252" i="6"/>
  <c r="G253" i="6"/>
  <c r="G254" i="6"/>
  <c r="G255" i="6"/>
  <c r="G251" i="6"/>
  <c r="G242" i="6"/>
  <c r="G243" i="6"/>
  <c r="G244" i="6"/>
  <c r="G245" i="6"/>
  <c r="G241" i="6"/>
  <c r="G232" i="6"/>
  <c r="G233" i="6"/>
  <c r="G234" i="6"/>
  <c r="G235" i="6"/>
  <c r="G231" i="6"/>
  <c r="G221" i="6"/>
  <c r="G222" i="6"/>
  <c r="G223" i="6"/>
  <c r="G220" i="6"/>
  <c r="G210" i="6"/>
  <c r="G211" i="6"/>
  <c r="G212" i="6"/>
  <c r="G213" i="6"/>
  <c r="G214" i="6"/>
  <c r="G209" i="6"/>
  <c r="G199" i="6"/>
  <c r="G200" i="6"/>
  <c r="G201" i="6"/>
  <c r="G202" i="6"/>
  <c r="G203" i="6"/>
  <c r="G198" i="6"/>
  <c r="G188" i="6"/>
  <c r="G189" i="6"/>
  <c r="G190" i="6"/>
  <c r="G191" i="6"/>
  <c r="G192" i="6"/>
  <c r="G187" i="6"/>
  <c r="G178" i="6"/>
  <c r="G179" i="6"/>
  <c r="G180" i="6"/>
  <c r="G181" i="6"/>
  <c r="G177" i="6"/>
  <c r="G170" i="6"/>
  <c r="G171" i="6"/>
  <c r="G169" i="6"/>
  <c r="G159" i="6"/>
  <c r="G164" i="6" s="1"/>
  <c r="G148" i="6"/>
  <c r="G147" i="6"/>
  <c r="G139" i="6"/>
  <c r="G140" i="6"/>
  <c r="G141" i="6"/>
  <c r="G138" i="6"/>
  <c r="G130" i="6"/>
  <c r="G131" i="6"/>
  <c r="G132" i="6"/>
  <c r="G129" i="6"/>
  <c r="G121" i="6"/>
  <c r="G122" i="6"/>
  <c r="G123" i="6"/>
  <c r="G120" i="6"/>
  <c r="G112" i="6"/>
  <c r="G113" i="6"/>
  <c r="G114" i="6"/>
  <c r="G111" i="6"/>
  <c r="G93" i="6"/>
  <c r="G106" i="6" s="1"/>
  <c r="G83" i="6"/>
  <c r="G84" i="6"/>
  <c r="G85" i="6"/>
  <c r="G82" i="6"/>
  <c r="G72" i="6"/>
  <c r="G73" i="6"/>
  <c r="G74" i="6"/>
  <c r="G75" i="6"/>
  <c r="G76" i="6"/>
  <c r="G71" i="6"/>
  <c r="G154" i="6" l="1"/>
  <c r="G686" i="6"/>
  <c r="G856" i="6"/>
  <c r="G1134" i="6"/>
  <c r="G1087" i="6"/>
  <c r="G475" i="6"/>
  <c r="G226" i="6"/>
  <c r="G77" i="6"/>
  <c r="G88" i="6"/>
  <c r="G1260" i="6"/>
  <c r="G1035" i="6"/>
  <c r="G1164" i="6"/>
  <c r="G725" i="6"/>
  <c r="B30" i="5"/>
  <c r="B31" i="5"/>
  <c r="B32" i="5"/>
  <c r="B33" i="5"/>
  <c r="B34" i="5"/>
  <c r="B35" i="5"/>
  <c r="B36" i="5"/>
  <c r="B37" i="5"/>
  <c r="G1271" i="6" l="1"/>
  <c r="G1262" i="6" s="1"/>
  <c r="G453" i="1" s="1"/>
  <c r="H453" i="1" s="1"/>
  <c r="G1254" i="6"/>
  <c r="G452" i="1" s="1"/>
  <c r="H452" i="1" s="1"/>
  <c r="G1252" i="6"/>
  <c r="G1244" i="6" s="1"/>
  <c r="G447" i="1" s="1"/>
  <c r="H447" i="1" s="1"/>
  <c r="G1222" i="6"/>
  <c r="G1214" i="6" s="1"/>
  <c r="G444" i="1" s="1"/>
  <c r="H444" i="1" s="1"/>
  <c r="G1242" i="6"/>
  <c r="G1234" i="6" s="1"/>
  <c r="G446" i="1" s="1"/>
  <c r="H446" i="1" s="1"/>
  <c r="G1232" i="6"/>
  <c r="G1224" i="6" s="1"/>
  <c r="G445" i="1" s="1"/>
  <c r="H445" i="1" s="1"/>
  <c r="G1212" i="6"/>
  <c r="G1203" i="6" s="1"/>
  <c r="G1201" i="6"/>
  <c r="G1192" i="6" s="1"/>
  <c r="G442" i="1" s="1"/>
  <c r="H442" i="1" s="1"/>
  <c r="G1182" i="6"/>
  <c r="G1176" i="6" s="1"/>
  <c r="G439" i="1" s="1"/>
  <c r="H439" i="1" s="1"/>
  <c r="G1190" i="6"/>
  <c r="G1184" i="6" s="1"/>
  <c r="G441" i="1" s="1"/>
  <c r="H441" i="1" s="1"/>
  <c r="G1283" i="6"/>
  <c r="G1274" i="6" s="1"/>
  <c r="I442" i="1" l="1"/>
  <c r="I444" i="1"/>
  <c r="I441" i="1"/>
  <c r="I447" i="1"/>
  <c r="I445" i="1"/>
  <c r="I452" i="1"/>
  <c r="I439" i="1"/>
  <c r="I446" i="1"/>
  <c r="I453" i="1"/>
  <c r="G443" i="1"/>
  <c r="H443" i="1" s="1"/>
  <c r="G454" i="1"/>
  <c r="H454" i="1" s="1"/>
  <c r="G232" i="1"/>
  <c r="G818" i="6"/>
  <c r="G264" i="1" s="1"/>
  <c r="G730" i="6"/>
  <c r="I454" i="1" l="1"/>
  <c r="I443" i="1"/>
  <c r="G1020" i="6"/>
  <c r="G390" i="1" s="1"/>
  <c r="G1174" i="6"/>
  <c r="G1166" i="6" s="1"/>
  <c r="G433" i="1" s="1"/>
  <c r="H433" i="1" s="1"/>
  <c r="G1077" i="6"/>
  <c r="G1066" i="6" s="1"/>
  <c r="G411" i="1" s="1"/>
  <c r="H411" i="1" s="1"/>
  <c r="G1156" i="6"/>
  <c r="G430" i="1" s="1"/>
  <c r="H430" i="1" s="1"/>
  <c r="G1154" i="6"/>
  <c r="G1146" i="6" s="1"/>
  <c r="G429" i="1" s="1"/>
  <c r="H429" i="1" s="1"/>
  <c r="G1144" i="6"/>
  <c r="G1136" i="6" s="1"/>
  <c r="G428" i="1" s="1"/>
  <c r="H428" i="1" s="1"/>
  <c r="G1113" i="6"/>
  <c r="G1105" i="6" s="1"/>
  <c r="G422" i="1" s="1"/>
  <c r="H422" i="1" s="1"/>
  <c r="G1123" i="6"/>
  <c r="G1115" i="6" s="1"/>
  <c r="G423" i="1" s="1"/>
  <c r="H423" i="1" s="1"/>
  <c r="G1103" i="6"/>
  <c r="G1097" i="6" s="1"/>
  <c r="G414" i="1" s="1"/>
  <c r="H414" i="1" s="1"/>
  <c r="G1057" i="6"/>
  <c r="G1046" i="6" s="1"/>
  <c r="G408" i="1" s="1"/>
  <c r="H408" i="1" s="1"/>
  <c r="G1125" i="6"/>
  <c r="G1064" i="6"/>
  <c r="G1059" i="6" s="1"/>
  <c r="G409" i="1" s="1"/>
  <c r="H409" i="1" s="1"/>
  <c r="G1079" i="6"/>
  <c r="G412" i="1" s="1"/>
  <c r="H412" i="1" s="1"/>
  <c r="G1095" i="6"/>
  <c r="G1089" i="6" s="1"/>
  <c r="G413" i="1" s="1"/>
  <c r="H413" i="1" s="1"/>
  <c r="G1018" i="6"/>
  <c r="G1012" i="6" s="1"/>
  <c r="G388" i="1" s="1"/>
  <c r="G1029" i="6"/>
  <c r="G391" i="1" s="1"/>
  <c r="G1002" i="6"/>
  <c r="G995" i="6" s="1"/>
  <c r="G383" i="1" s="1"/>
  <c r="G976" i="6"/>
  <c r="G969" i="6" s="1"/>
  <c r="G378" i="1" s="1"/>
  <c r="H378" i="1" s="1"/>
  <c r="G1044" i="6"/>
  <c r="G1037" i="6" s="1"/>
  <c r="G406" i="1" s="1"/>
  <c r="H406" i="1" s="1"/>
  <c r="G993" i="6"/>
  <c r="G986" i="6" s="1"/>
  <c r="G382" i="1" s="1"/>
  <c r="G1010" i="6"/>
  <c r="G1004" i="6" s="1"/>
  <c r="G387" i="1" s="1"/>
  <c r="G984" i="6"/>
  <c r="G978" i="6" s="1"/>
  <c r="G379" i="1" s="1"/>
  <c r="H379" i="1" s="1"/>
  <c r="G967" i="6"/>
  <c r="G961" i="6" s="1"/>
  <c r="G376" i="1" s="1"/>
  <c r="H376" i="1" s="1"/>
  <c r="G959" i="6"/>
  <c r="G952" i="6" s="1"/>
  <c r="G374" i="1" s="1"/>
  <c r="H374" i="1" s="1"/>
  <c r="G874" i="6"/>
  <c r="G868" i="6" s="1"/>
  <c r="G310" i="1" s="1"/>
  <c r="H310" i="1" s="1"/>
  <c r="G941" i="6"/>
  <c r="G933" i="6" s="1"/>
  <c r="G363" i="1" s="1"/>
  <c r="H363" i="1" s="1"/>
  <c r="G950" i="6"/>
  <c r="G943" i="6" s="1"/>
  <c r="G368" i="1" s="1"/>
  <c r="H368" i="1" s="1"/>
  <c r="G931" i="6"/>
  <c r="G921" i="6" s="1"/>
  <c r="G362" i="1" s="1"/>
  <c r="H362" i="1" s="1"/>
  <c r="G908" i="6"/>
  <c r="G902" i="6" s="1"/>
  <c r="G340" i="1" s="1"/>
  <c r="H340" i="1" s="1"/>
  <c r="G919" i="6"/>
  <c r="G910" i="6" s="1"/>
  <c r="G882" i="6"/>
  <c r="G876" i="6" s="1"/>
  <c r="G312" i="1" s="1"/>
  <c r="H312" i="1" s="1"/>
  <c r="G866" i="6"/>
  <c r="G858" i="6" s="1"/>
  <c r="G307" i="1" s="1"/>
  <c r="H307" i="1" s="1"/>
  <c r="G900" i="6"/>
  <c r="G892" i="6" s="1"/>
  <c r="G336" i="1" s="1"/>
  <c r="G890" i="6"/>
  <c r="G884" i="6" s="1"/>
  <c r="G313" i="1" s="1"/>
  <c r="H313" i="1" s="1"/>
  <c r="G847" i="6"/>
  <c r="G840" i="6" s="1"/>
  <c r="G292" i="1" s="1"/>
  <c r="G849" i="6"/>
  <c r="G294" i="1" s="1"/>
  <c r="G838" i="6"/>
  <c r="G829" i="6" s="1"/>
  <c r="G282" i="1" s="1"/>
  <c r="H282" i="1" s="1"/>
  <c r="G797" i="6"/>
  <c r="G788" i="6" s="1"/>
  <c r="G237" i="1" s="1"/>
  <c r="H237" i="1" s="1"/>
  <c r="G775" i="6"/>
  <c r="G766" i="6" s="1"/>
  <c r="G786" i="6"/>
  <c r="G805" i="6"/>
  <c r="G799" i="6" s="1"/>
  <c r="G246" i="1" s="1"/>
  <c r="H246" i="1" s="1"/>
  <c r="G816" i="6"/>
  <c r="G807" i="6" s="1"/>
  <c r="G257" i="1" s="1"/>
  <c r="G764" i="6"/>
  <c r="G755" i="6" s="1"/>
  <c r="G233" i="1" s="1"/>
  <c r="H233" i="1" s="1"/>
  <c r="G622" i="6"/>
  <c r="G615" i="6" s="1"/>
  <c r="G745" i="6"/>
  <c r="G737" i="6" s="1"/>
  <c r="G226" i="1" s="1"/>
  <c r="H226" i="1" s="1"/>
  <c r="G753" i="6"/>
  <c r="G747" i="6" s="1"/>
  <c r="G227" i="1" s="1"/>
  <c r="G717" i="6"/>
  <c r="G711" i="6" s="1"/>
  <c r="G223" i="1" s="1"/>
  <c r="H223" i="1" s="1"/>
  <c r="G709" i="6"/>
  <c r="G703" i="6" s="1"/>
  <c r="G222" i="1" s="1"/>
  <c r="G735" i="6"/>
  <c r="G727" i="6" s="1"/>
  <c r="G225" i="1" s="1"/>
  <c r="G701" i="6"/>
  <c r="G695" i="6" s="1"/>
  <c r="G221" i="1" s="1"/>
  <c r="G719" i="6"/>
  <c r="G224" i="1" s="1"/>
  <c r="H224" i="1" s="1"/>
  <c r="G693" i="6"/>
  <c r="G688" i="6" s="1"/>
  <c r="G211" i="1" s="1"/>
  <c r="H211" i="1" s="1"/>
  <c r="G659" i="6"/>
  <c r="G651" i="6" s="1"/>
  <c r="G206" i="1" s="1"/>
  <c r="H206" i="1" s="1"/>
  <c r="G669" i="6"/>
  <c r="G661" i="6" s="1"/>
  <c r="G207" i="1" s="1"/>
  <c r="H207" i="1" s="1"/>
  <c r="G640" i="6"/>
  <c r="G633" i="6" s="1"/>
  <c r="G199" i="1" s="1"/>
  <c r="H199" i="1" s="1"/>
  <c r="G678" i="6"/>
  <c r="G671" i="6" s="1"/>
  <c r="G208" i="1" s="1"/>
  <c r="H208" i="1" s="1"/>
  <c r="G613" i="6"/>
  <c r="G607" i="6" s="1"/>
  <c r="G196" i="1" s="1"/>
  <c r="H196" i="1" s="1"/>
  <c r="G649" i="6"/>
  <c r="G642" i="6" s="1"/>
  <c r="G200" i="1" s="1"/>
  <c r="H200" i="1" s="1"/>
  <c r="G605" i="6"/>
  <c r="G594" i="6" s="1"/>
  <c r="G182" i="1" s="1"/>
  <c r="H182" i="1" s="1"/>
  <c r="G680" i="6"/>
  <c r="G209" i="1" s="1"/>
  <c r="H209" i="1" s="1"/>
  <c r="G631" i="6"/>
  <c r="G624" i="6" s="1"/>
  <c r="G198" i="1" s="1"/>
  <c r="G511" i="6"/>
  <c r="G505" i="6" s="1"/>
  <c r="G592" i="6"/>
  <c r="G586" i="6" s="1"/>
  <c r="G179" i="1" s="1"/>
  <c r="H179" i="1" s="1"/>
  <c r="G565" i="6"/>
  <c r="G557" i="6" s="1"/>
  <c r="G176" i="1" s="1"/>
  <c r="G575" i="6"/>
  <c r="G567" i="6" s="1"/>
  <c r="G177" i="1" s="1"/>
  <c r="H177" i="1" s="1"/>
  <c r="G584" i="6"/>
  <c r="G577" i="6" s="1"/>
  <c r="G178" i="1" s="1"/>
  <c r="H178" i="1" s="1"/>
  <c r="G555" i="6"/>
  <c r="G547" i="6" s="1"/>
  <c r="G175" i="1" s="1"/>
  <c r="G535" i="6"/>
  <c r="G529" i="6" s="1"/>
  <c r="G467" i="6"/>
  <c r="G461" i="6" s="1"/>
  <c r="G148" i="1" s="1"/>
  <c r="H148" i="1" s="1"/>
  <c r="G469" i="6"/>
  <c r="G149" i="1" s="1"/>
  <c r="H149" i="1" s="1"/>
  <c r="G519" i="6"/>
  <c r="G513" i="6" s="1"/>
  <c r="G162" i="1" s="1"/>
  <c r="H162" i="1" s="1"/>
  <c r="G527" i="6"/>
  <c r="G521" i="6" s="1"/>
  <c r="G163" i="1" s="1"/>
  <c r="H163" i="1" s="1"/>
  <c r="G545" i="6"/>
  <c r="G537" i="6" s="1"/>
  <c r="G174" i="1" s="1"/>
  <c r="G503" i="6"/>
  <c r="G494" i="6" s="1"/>
  <c r="G156" i="1" s="1"/>
  <c r="G451" i="6"/>
  <c r="G445" i="6" s="1"/>
  <c r="G146" i="1" s="1"/>
  <c r="H146" i="1" s="1"/>
  <c r="G492" i="6"/>
  <c r="G485" i="6" s="1"/>
  <c r="G153" i="1" s="1"/>
  <c r="G459" i="6"/>
  <c r="G453" i="6" s="1"/>
  <c r="G147" i="1" s="1"/>
  <c r="H147" i="1" s="1"/>
  <c r="G414" i="6"/>
  <c r="G402" i="6" s="1"/>
  <c r="G143" i="1" s="1"/>
  <c r="G316" i="6"/>
  <c r="G308" i="6" s="1"/>
  <c r="G131" i="1" s="1"/>
  <c r="G416" i="6"/>
  <c r="G144" i="1" s="1"/>
  <c r="G443" i="6"/>
  <c r="G431" i="6" s="1"/>
  <c r="G483" i="6"/>
  <c r="G477" i="6" s="1"/>
  <c r="G150" i="1" s="1"/>
  <c r="H150" i="1" s="1"/>
  <c r="G144" i="6"/>
  <c r="G109" i="1" s="1"/>
  <c r="G370" i="6"/>
  <c r="G366" i="6" s="1"/>
  <c r="G139" i="1" s="1"/>
  <c r="G346" i="6"/>
  <c r="G338" i="6" s="1"/>
  <c r="G134" i="1" s="1"/>
  <c r="G217" i="6"/>
  <c r="G121" i="1" s="1"/>
  <c r="G400" i="6"/>
  <c r="G387" i="6" s="1"/>
  <c r="G142" i="1" s="1"/>
  <c r="G236" i="6"/>
  <c r="G228" i="6" s="1"/>
  <c r="G123" i="1" s="1"/>
  <c r="G385" i="6"/>
  <c r="G372" i="6" s="1"/>
  <c r="G141" i="1" s="1"/>
  <c r="G90" i="6"/>
  <c r="G82" i="1" s="1"/>
  <c r="H82" i="1" s="1"/>
  <c r="G142" i="6"/>
  <c r="G135" i="6" s="1"/>
  <c r="G108" i="1" s="1"/>
  <c r="G286" i="6"/>
  <c r="G278" i="6" s="1"/>
  <c r="G128" i="1" s="1"/>
  <c r="G296" i="6"/>
  <c r="G288" i="6" s="1"/>
  <c r="G129" i="1" s="1"/>
  <c r="G266" i="6"/>
  <c r="G258" i="6" s="1"/>
  <c r="G126" i="1" s="1"/>
  <c r="G364" i="6"/>
  <c r="G357" i="6" s="1"/>
  <c r="G136" i="1" s="1"/>
  <c r="G246" i="6"/>
  <c r="G238" i="6" s="1"/>
  <c r="G124" i="1" s="1"/>
  <c r="G256" i="6"/>
  <c r="G248" i="6" s="1"/>
  <c r="G125" i="1" s="1"/>
  <c r="G355" i="6"/>
  <c r="G348" i="6" s="1"/>
  <c r="G135" i="1" s="1"/>
  <c r="G326" i="6"/>
  <c r="G318" i="6" s="1"/>
  <c r="G132" i="1" s="1"/>
  <c r="G336" i="6"/>
  <c r="G328" i="6" s="1"/>
  <c r="G133" i="1" s="1"/>
  <c r="G306" i="6"/>
  <c r="G298" i="6" s="1"/>
  <c r="G130" i="1" s="1"/>
  <c r="G215" i="6"/>
  <c r="G206" i="6" s="1"/>
  <c r="G120" i="1" s="1"/>
  <c r="G276" i="6"/>
  <c r="G268" i="6" s="1"/>
  <c r="G127" i="1" s="1"/>
  <c r="G172" i="6"/>
  <c r="G166" i="6" s="1"/>
  <c r="G204" i="6"/>
  <c r="G195" i="6" s="1"/>
  <c r="G119" i="1" s="1"/>
  <c r="G182" i="6"/>
  <c r="G174" i="6" s="1"/>
  <c r="G117" i="1" s="1"/>
  <c r="G193" i="6"/>
  <c r="G184" i="6" s="1"/>
  <c r="G118" i="1" s="1"/>
  <c r="G156" i="6"/>
  <c r="G110" i="1" s="1"/>
  <c r="G133" i="6"/>
  <c r="G126" i="6" s="1"/>
  <c r="G107" i="1" s="1"/>
  <c r="G124" i="6"/>
  <c r="G117" i="6" s="1"/>
  <c r="G106" i="1" s="1"/>
  <c r="G115" i="6"/>
  <c r="G108" i="6" s="1"/>
  <c r="G105" i="1" s="1"/>
  <c r="G68" i="6"/>
  <c r="G79" i="6"/>
  <c r="G693" i="1" s="1"/>
  <c r="H693" i="1" s="1"/>
  <c r="G41" i="6"/>
  <c r="G33" i="6" s="1"/>
  <c r="H651" i="1"/>
  <c r="H636" i="1"/>
  <c r="H632" i="1"/>
  <c r="H633" i="1"/>
  <c r="H631" i="1"/>
  <c r="H594" i="1"/>
  <c r="H569" i="1"/>
  <c r="H561" i="1"/>
  <c r="H560" i="1"/>
  <c r="H526" i="1"/>
  <c r="H527" i="1"/>
  <c r="H528" i="1"/>
  <c r="H529" i="1"/>
  <c r="H531" i="1"/>
  <c r="H525" i="1"/>
  <c r="H498" i="1"/>
  <c r="H500" i="1"/>
  <c r="H501" i="1"/>
  <c r="H502" i="1"/>
  <c r="H503" i="1"/>
  <c r="H504" i="1"/>
  <c r="H505" i="1"/>
  <c r="H497" i="1"/>
  <c r="H486" i="1"/>
  <c r="H487" i="1"/>
  <c r="H488" i="1"/>
  <c r="H489" i="1"/>
  <c r="H491" i="1"/>
  <c r="H485" i="1"/>
  <c r="H468" i="1"/>
  <c r="H469" i="1"/>
  <c r="H470" i="1"/>
  <c r="H471" i="1"/>
  <c r="H472" i="1"/>
  <c r="H473" i="1"/>
  <c r="H474" i="1"/>
  <c r="H475" i="1"/>
  <c r="H476" i="1"/>
  <c r="H467" i="1"/>
  <c r="H457" i="1"/>
  <c r="H451" i="1"/>
  <c r="H418" i="1"/>
  <c r="H400" i="1"/>
  <c r="H398" i="1"/>
  <c r="H397" i="1"/>
  <c r="H395" i="1"/>
  <c r="H394" i="1"/>
  <c r="H339" i="1"/>
  <c r="H317" i="1"/>
  <c r="H318" i="1"/>
  <c r="H319" i="1"/>
  <c r="H320" i="1"/>
  <c r="H321" i="1"/>
  <c r="H322" i="1"/>
  <c r="H323" i="1"/>
  <c r="H324" i="1"/>
  <c r="H325" i="1"/>
  <c r="H326" i="1"/>
  <c r="H327" i="1"/>
  <c r="H329" i="1"/>
  <c r="H331" i="1"/>
  <c r="H332" i="1"/>
  <c r="H333" i="1"/>
  <c r="H334" i="1"/>
  <c r="H335" i="1"/>
  <c r="H337" i="1"/>
  <c r="H316" i="1"/>
  <c r="H309" i="1"/>
  <c r="H297" i="1"/>
  <c r="H286" i="1"/>
  <c r="H287" i="1"/>
  <c r="H288" i="1"/>
  <c r="H285" i="1"/>
  <c r="H241" i="1"/>
  <c r="H242" i="1"/>
  <c r="H243" i="1"/>
  <c r="H244" i="1"/>
  <c r="H245" i="1"/>
  <c r="H247" i="1"/>
  <c r="H248" i="1"/>
  <c r="H249" i="1"/>
  <c r="H250" i="1"/>
  <c r="H251" i="1"/>
  <c r="H252" i="1"/>
  <c r="H253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3" i="1"/>
  <c r="H240" i="1"/>
  <c r="H230" i="1"/>
  <c r="H232" i="1"/>
  <c r="H229" i="1"/>
  <c r="H219" i="1"/>
  <c r="H186" i="1"/>
  <c r="H187" i="1"/>
  <c r="H188" i="1"/>
  <c r="H189" i="1"/>
  <c r="H191" i="1"/>
  <c r="H169" i="1"/>
  <c r="H170" i="1"/>
  <c r="H171" i="1"/>
  <c r="H172" i="1"/>
  <c r="H168" i="1"/>
  <c r="H154" i="1"/>
  <c r="H113" i="1"/>
  <c r="H112" i="1"/>
  <c r="H94" i="1"/>
  <c r="H91" i="1"/>
  <c r="H92" i="1"/>
  <c r="H93" i="1"/>
  <c r="H101" i="1"/>
  <c r="H96" i="1"/>
  <c r="H90" i="1"/>
  <c r="H88" i="1"/>
  <c r="H83" i="1"/>
  <c r="H84" i="1"/>
  <c r="H85" i="1"/>
  <c r="H70" i="1"/>
  <c r="H71" i="1"/>
  <c r="H62" i="1"/>
  <c r="H63" i="1"/>
  <c r="H64" i="1"/>
  <c r="H65" i="1"/>
  <c r="H48" i="1"/>
  <c r="H49" i="1"/>
  <c r="H50" i="1"/>
  <c r="H69" i="1"/>
  <c r="H61" i="1"/>
  <c r="H53" i="1"/>
  <c r="H47" i="1"/>
  <c r="H39" i="1"/>
  <c r="H40" i="1"/>
  <c r="H41" i="1"/>
  <c r="H42" i="1"/>
  <c r="H43" i="1"/>
  <c r="H35" i="1"/>
  <c r="H38" i="1"/>
  <c r="H34" i="1"/>
  <c r="H29" i="1"/>
  <c r="H30" i="1"/>
  <c r="H28" i="1"/>
  <c r="H18" i="1"/>
  <c r="H19" i="1"/>
  <c r="H21" i="1"/>
  <c r="H24" i="1"/>
  <c r="H17" i="1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15" i="5"/>
  <c r="G31" i="6"/>
  <c r="G777" i="6" l="1"/>
  <c r="G236" i="1" s="1"/>
  <c r="H236" i="1" s="1"/>
  <c r="I236" i="1" s="1"/>
  <c r="I411" i="1"/>
  <c r="I178" i="1"/>
  <c r="I378" i="1"/>
  <c r="I433" i="1"/>
  <c r="I693" i="1"/>
  <c r="I177" i="1"/>
  <c r="I307" i="1"/>
  <c r="I179" i="1"/>
  <c r="I223" i="1"/>
  <c r="I312" i="1"/>
  <c r="I413" i="1"/>
  <c r="I406" i="1"/>
  <c r="I147" i="1"/>
  <c r="I226" i="1"/>
  <c r="I340" i="1"/>
  <c r="I412" i="1"/>
  <c r="I209" i="1"/>
  <c r="I362" i="1"/>
  <c r="I409" i="1"/>
  <c r="I224" i="1"/>
  <c r="I146" i="1"/>
  <c r="I182" i="1"/>
  <c r="I233" i="1"/>
  <c r="I368" i="1"/>
  <c r="I200" i="1"/>
  <c r="I363" i="1"/>
  <c r="I408" i="1"/>
  <c r="I196" i="1"/>
  <c r="I310" i="1"/>
  <c r="I414" i="1"/>
  <c r="I163" i="1"/>
  <c r="I208" i="1"/>
  <c r="I374" i="1"/>
  <c r="I423" i="1"/>
  <c r="I162" i="1"/>
  <c r="I199" i="1"/>
  <c r="I376" i="1"/>
  <c r="I422" i="1"/>
  <c r="I149" i="1"/>
  <c r="I207" i="1"/>
  <c r="I237" i="1"/>
  <c r="I379" i="1"/>
  <c r="I428" i="1"/>
  <c r="I148" i="1"/>
  <c r="I206" i="1"/>
  <c r="I429" i="1"/>
  <c r="I211" i="1"/>
  <c r="I430" i="1"/>
  <c r="G197" i="1"/>
  <c r="H197" i="1" s="1"/>
  <c r="G426" i="1"/>
  <c r="H426" i="1" s="1"/>
  <c r="G164" i="1"/>
  <c r="H164" i="1" s="1"/>
  <c r="G114" i="1"/>
  <c r="H114" i="1" s="1"/>
  <c r="G145" i="1"/>
  <c r="H145" i="1" s="1"/>
  <c r="G235" i="1"/>
  <c r="H235" i="1" s="1"/>
  <c r="G234" i="1"/>
  <c r="H234" i="1" s="1"/>
  <c r="H382" i="1"/>
  <c r="H383" i="1"/>
  <c r="H390" i="1"/>
  <c r="H391" i="1"/>
  <c r="H388" i="1"/>
  <c r="H227" i="1"/>
  <c r="H292" i="1"/>
  <c r="H387" i="1"/>
  <c r="H221" i="1"/>
  <c r="G51" i="1"/>
  <c r="G688" i="1"/>
  <c r="H688" i="1" s="1"/>
  <c r="G695" i="1"/>
  <c r="H695" i="1" s="1"/>
  <c r="G161" i="1"/>
  <c r="G22" i="1"/>
  <c r="H198" i="1"/>
  <c r="G73" i="1"/>
  <c r="G58" i="1"/>
  <c r="H609" i="1"/>
  <c r="H139" i="1"/>
  <c r="H25" i="1"/>
  <c r="I186" i="1"/>
  <c r="I187" i="1"/>
  <c r="I189" i="1"/>
  <c r="I188" i="1"/>
  <c r="H102" i="1"/>
  <c r="I526" i="1"/>
  <c r="I170" i="1"/>
  <c r="I172" i="1"/>
  <c r="I92" i="1"/>
  <c r="I43" i="1"/>
  <c r="I169" i="1"/>
  <c r="I265" i="1"/>
  <c r="I318" i="1"/>
  <c r="I473" i="1"/>
  <c r="I168" i="1"/>
  <c r="I219" i="1"/>
  <c r="I264" i="1"/>
  <c r="I245" i="1"/>
  <c r="I333" i="1"/>
  <c r="I317" i="1"/>
  <c r="I451" i="1"/>
  <c r="I633" i="1"/>
  <c r="I17" i="1"/>
  <c r="I85" i="1"/>
  <c r="I112" i="1"/>
  <c r="I280" i="1"/>
  <c r="I246" i="1"/>
  <c r="I334" i="1"/>
  <c r="I84" i="1"/>
  <c r="I279" i="1"/>
  <c r="I472" i="1"/>
  <c r="I24" i="1"/>
  <c r="I41" i="1"/>
  <c r="I50" i="1"/>
  <c r="I191" i="1"/>
  <c r="I229" i="1"/>
  <c r="I278" i="1"/>
  <c r="I263" i="1"/>
  <c r="I244" i="1"/>
  <c r="I332" i="1"/>
  <c r="I339" i="1"/>
  <c r="I471" i="1"/>
  <c r="I531" i="1"/>
  <c r="I632" i="1"/>
  <c r="I21" i="1"/>
  <c r="I38" i="1"/>
  <c r="I49" i="1"/>
  <c r="I88" i="1"/>
  <c r="I232" i="1"/>
  <c r="I277" i="1"/>
  <c r="I262" i="1"/>
  <c r="I243" i="1"/>
  <c r="I331" i="1"/>
  <c r="I394" i="1"/>
  <c r="I470" i="1"/>
  <c r="I505" i="1"/>
  <c r="I594" i="1"/>
  <c r="E593" i="1" s="1"/>
  <c r="I636" i="1"/>
  <c r="I19" i="1"/>
  <c r="I40" i="1"/>
  <c r="I48" i="1"/>
  <c r="I90" i="1"/>
  <c r="I276" i="1"/>
  <c r="I261" i="1"/>
  <c r="I242" i="1"/>
  <c r="I313" i="1"/>
  <c r="I395" i="1"/>
  <c r="I457" i="1"/>
  <c r="I469" i="1"/>
  <c r="I504" i="1"/>
  <c r="I529" i="1"/>
  <c r="I631" i="1"/>
  <c r="I18" i="1"/>
  <c r="I39" i="1"/>
  <c r="I96" i="1"/>
  <c r="I275" i="1"/>
  <c r="I260" i="1"/>
  <c r="I241" i="1"/>
  <c r="I316" i="1"/>
  <c r="I329" i="1"/>
  <c r="I397" i="1"/>
  <c r="I468" i="1"/>
  <c r="I503" i="1"/>
  <c r="I28" i="1"/>
  <c r="I47" i="1"/>
  <c r="I101" i="1"/>
  <c r="I274" i="1"/>
  <c r="I259" i="1"/>
  <c r="I285" i="1"/>
  <c r="I398" i="1"/>
  <c r="I485" i="1"/>
  <c r="I502" i="1"/>
  <c r="I528" i="1"/>
  <c r="I93" i="1"/>
  <c r="I327" i="1"/>
  <c r="I400" i="1"/>
  <c r="I501" i="1"/>
  <c r="I527" i="1"/>
  <c r="I53" i="1"/>
  <c r="I113" i="1"/>
  <c r="I273" i="1"/>
  <c r="I326" i="1"/>
  <c r="I500" i="1"/>
  <c r="I30" i="1"/>
  <c r="I61" i="1"/>
  <c r="I65" i="1"/>
  <c r="I91" i="1"/>
  <c r="I230" i="1"/>
  <c r="I272" i="1"/>
  <c r="I253" i="1"/>
  <c r="I325" i="1"/>
  <c r="I467" i="1"/>
  <c r="I491" i="1"/>
  <c r="I498" i="1"/>
  <c r="I34" i="1"/>
  <c r="I83" i="1"/>
  <c r="I64" i="1"/>
  <c r="I271" i="1"/>
  <c r="I252" i="1"/>
  <c r="I288" i="1"/>
  <c r="I324" i="1"/>
  <c r="I560" i="1"/>
  <c r="I29" i="1"/>
  <c r="I69" i="1"/>
  <c r="I63" i="1"/>
  <c r="I94" i="1"/>
  <c r="I270" i="1"/>
  <c r="I251" i="1"/>
  <c r="I287" i="1"/>
  <c r="I323" i="1"/>
  <c r="I489" i="1"/>
  <c r="I82" i="1"/>
  <c r="I62" i="1"/>
  <c r="I269" i="1"/>
  <c r="I250" i="1"/>
  <c r="I286" i="1"/>
  <c r="I322" i="1"/>
  <c r="I418" i="1"/>
  <c r="I488" i="1"/>
  <c r="I525" i="1"/>
  <c r="I651" i="1"/>
  <c r="I35" i="1"/>
  <c r="I240" i="1"/>
  <c r="I268" i="1"/>
  <c r="I249" i="1"/>
  <c r="I297" i="1"/>
  <c r="I337" i="1"/>
  <c r="I321" i="1"/>
  <c r="I476" i="1"/>
  <c r="I487" i="1"/>
  <c r="I42" i="1"/>
  <c r="I71" i="1"/>
  <c r="I154" i="1"/>
  <c r="I171" i="1"/>
  <c r="I283" i="1"/>
  <c r="I267" i="1"/>
  <c r="I248" i="1"/>
  <c r="I309" i="1"/>
  <c r="I320" i="1"/>
  <c r="I475" i="1"/>
  <c r="I486" i="1"/>
  <c r="I561" i="1"/>
  <c r="I70" i="1"/>
  <c r="I282" i="1"/>
  <c r="I266" i="1"/>
  <c r="I247" i="1"/>
  <c r="I335" i="1"/>
  <c r="I319" i="1"/>
  <c r="I474" i="1"/>
  <c r="I497" i="1"/>
  <c r="I569" i="1"/>
  <c r="E27" i="1" l="1"/>
  <c r="E26" i="1" s="1"/>
  <c r="E450" i="1"/>
  <c r="I197" i="1"/>
  <c r="I221" i="1"/>
  <c r="C41" i="5"/>
  <c r="D68" i="4" s="1"/>
  <c r="E689" i="1"/>
  <c r="E568" i="1"/>
  <c r="E204" i="1"/>
  <c r="I234" i="1"/>
  <c r="I235" i="1"/>
  <c r="I145" i="1"/>
  <c r="E338" i="1"/>
  <c r="I114" i="1"/>
  <c r="I695" i="1"/>
  <c r="I164" i="1"/>
  <c r="I688" i="1"/>
  <c r="I426" i="1"/>
  <c r="E37" i="1"/>
  <c r="E33" i="1"/>
  <c r="I387" i="1"/>
  <c r="I292" i="1"/>
  <c r="I227" i="1"/>
  <c r="I388" i="1"/>
  <c r="I391" i="1"/>
  <c r="I390" i="1"/>
  <c r="I383" i="1"/>
  <c r="I382" i="1"/>
  <c r="E524" i="1"/>
  <c r="E635" i="1"/>
  <c r="E634" i="1" s="1"/>
  <c r="I198" i="1"/>
  <c r="H51" i="1"/>
  <c r="H58" i="1"/>
  <c r="H73" i="1"/>
  <c r="E496" i="1"/>
  <c r="E393" i="1"/>
  <c r="E396" i="1"/>
  <c r="E650" i="1"/>
  <c r="E649" i="1" s="1"/>
  <c r="E530" i="1"/>
  <c r="E308" i="1"/>
  <c r="E399" i="1"/>
  <c r="E89" i="1"/>
  <c r="E60" i="1"/>
  <c r="E81" i="1"/>
  <c r="E87" i="1"/>
  <c r="E499" i="1"/>
  <c r="E311" i="1"/>
  <c r="E228" i="1"/>
  <c r="E95" i="1"/>
  <c r="E456" i="1"/>
  <c r="H512" i="1"/>
  <c r="H490" i="1"/>
  <c r="H477" i="1"/>
  <c r="H358" i="1"/>
  <c r="H347" i="1"/>
  <c r="H258" i="1"/>
  <c r="H294" i="1"/>
  <c r="H257" i="1"/>
  <c r="H225" i="1"/>
  <c r="H220" i="1"/>
  <c r="H222" i="1"/>
  <c r="H203" i="1"/>
  <c r="H202" i="1"/>
  <c r="H175" i="1"/>
  <c r="H201" i="1"/>
  <c r="H158" i="1"/>
  <c r="H157" i="1"/>
  <c r="H156" i="1"/>
  <c r="H173" i="1"/>
  <c r="H153" i="1"/>
  <c r="H176" i="1"/>
  <c r="H135" i="1"/>
  <c r="H155" i="1"/>
  <c r="H143" i="1"/>
  <c r="H174" i="1"/>
  <c r="H161" i="1"/>
  <c r="H142" i="1"/>
  <c r="H141" i="1"/>
  <c r="I139" i="1"/>
  <c r="H137" i="1"/>
  <c r="H132" i="1"/>
  <c r="H130" i="1"/>
  <c r="H128" i="1"/>
  <c r="H136" i="1"/>
  <c r="H133" i="1"/>
  <c r="H131" i="1"/>
  <c r="H134" i="1"/>
  <c r="H125" i="1"/>
  <c r="H126" i="1"/>
  <c r="H121" i="1"/>
  <c r="H120" i="1"/>
  <c r="H118" i="1"/>
  <c r="H129" i="1"/>
  <c r="H117" i="1"/>
  <c r="H123" i="1"/>
  <c r="H107" i="1"/>
  <c r="H127" i="1"/>
  <c r="H124" i="1"/>
  <c r="H105" i="1"/>
  <c r="H119" i="1"/>
  <c r="I25" i="1"/>
  <c r="H108" i="1"/>
  <c r="H110" i="1"/>
  <c r="H109" i="1"/>
  <c r="H106" i="1"/>
  <c r="I102" i="1"/>
  <c r="I609" i="1"/>
  <c r="H328" i="1"/>
  <c r="H336" i="1"/>
  <c r="H557" i="1"/>
  <c r="H185" i="1"/>
  <c r="H330" i="1"/>
  <c r="H281" i="1"/>
  <c r="H144" i="1"/>
  <c r="E559" i="1"/>
  <c r="C11" i="5"/>
  <c r="D9" i="5"/>
  <c r="C9" i="5"/>
  <c r="E417" i="1" l="1"/>
  <c r="E32" i="1"/>
  <c r="E684" i="1"/>
  <c r="E675" i="1" s="1"/>
  <c r="E694" i="1"/>
  <c r="E558" i="1"/>
  <c r="C32" i="5" s="1"/>
  <c r="E231" i="1"/>
  <c r="I69" i="4"/>
  <c r="E69" i="4"/>
  <c r="F69" i="4"/>
  <c r="G69" i="4"/>
  <c r="H69" i="4"/>
  <c r="L69" i="4"/>
  <c r="J69" i="4"/>
  <c r="K69" i="4"/>
  <c r="E608" i="1"/>
  <c r="E607" i="1" s="1"/>
  <c r="C34" i="5" s="1"/>
  <c r="E111" i="1"/>
  <c r="E100" i="1"/>
  <c r="E86" i="1" s="1"/>
  <c r="E284" i="1"/>
  <c r="I51" i="1"/>
  <c r="I73" i="1"/>
  <c r="I58" i="1"/>
  <c r="E138" i="1"/>
  <c r="I512" i="1"/>
  <c r="I490" i="1"/>
  <c r="I477" i="1"/>
  <c r="E392" i="1"/>
  <c r="I358" i="1"/>
  <c r="I294" i="1"/>
  <c r="I257" i="1"/>
  <c r="I222" i="1"/>
  <c r="I225" i="1"/>
  <c r="I347" i="1"/>
  <c r="I203" i="1"/>
  <c r="I175" i="1"/>
  <c r="I258" i="1"/>
  <c r="I220" i="1"/>
  <c r="I202" i="1"/>
  <c r="I158" i="1"/>
  <c r="I201" i="1"/>
  <c r="I176" i="1"/>
  <c r="I157" i="1"/>
  <c r="I174" i="1"/>
  <c r="I173" i="1"/>
  <c r="I135" i="1"/>
  <c r="I153" i="1"/>
  <c r="I142" i="1"/>
  <c r="I143" i="1"/>
  <c r="I155" i="1"/>
  <c r="I161" i="1"/>
  <c r="I156" i="1"/>
  <c r="I141" i="1"/>
  <c r="I150" i="1"/>
  <c r="I137" i="1"/>
  <c r="I125" i="1"/>
  <c r="I132" i="1"/>
  <c r="I130" i="1"/>
  <c r="I131" i="1"/>
  <c r="I133" i="1"/>
  <c r="I128" i="1"/>
  <c r="I134" i="1"/>
  <c r="I126" i="1"/>
  <c r="I107" i="1"/>
  <c r="I118" i="1"/>
  <c r="I121" i="1"/>
  <c r="I136" i="1"/>
  <c r="I127" i="1"/>
  <c r="I120" i="1"/>
  <c r="I129" i="1"/>
  <c r="I123" i="1"/>
  <c r="H23" i="1"/>
  <c r="I105" i="1"/>
  <c r="I124" i="1"/>
  <c r="I117" i="1"/>
  <c r="I110" i="1"/>
  <c r="I119" i="1"/>
  <c r="I109" i="1"/>
  <c r="I108" i="1"/>
  <c r="I106" i="1"/>
  <c r="I328" i="1"/>
  <c r="I557" i="1"/>
  <c r="I336" i="1"/>
  <c r="I144" i="1"/>
  <c r="I281" i="1"/>
  <c r="I185" i="1"/>
  <c r="C37" i="5"/>
  <c r="I330" i="1"/>
  <c r="C36" i="5"/>
  <c r="E661" i="1" l="1"/>
  <c r="C38" i="5" s="1"/>
  <c r="D62" i="4" s="1"/>
  <c r="I63" i="4" s="1"/>
  <c r="E552" i="1"/>
  <c r="E484" i="1"/>
  <c r="E511" i="1"/>
  <c r="D60" i="4"/>
  <c r="D54" i="4"/>
  <c r="E190" i="1"/>
  <c r="E218" i="1"/>
  <c r="E217" i="1" s="1"/>
  <c r="C25" i="5" s="1"/>
  <c r="E46" i="1"/>
  <c r="E52" i="1"/>
  <c r="E68" i="1"/>
  <c r="E59" i="1" s="1"/>
  <c r="E346" i="1"/>
  <c r="E293" i="1"/>
  <c r="E152" i="1"/>
  <c r="E151" i="1" s="1"/>
  <c r="E184" i="1"/>
  <c r="E167" i="1"/>
  <c r="E166" i="1" s="1"/>
  <c r="C23" i="5" s="1"/>
  <c r="E357" i="1"/>
  <c r="E356" i="1" s="1"/>
  <c r="E116" i="1"/>
  <c r="E140" i="1"/>
  <c r="E104" i="1"/>
  <c r="E160" i="1"/>
  <c r="E159" i="1" s="1"/>
  <c r="E239" i="1"/>
  <c r="E466" i="1"/>
  <c r="E122" i="1"/>
  <c r="I23" i="1"/>
  <c r="H22" i="1"/>
  <c r="E592" i="1"/>
  <c r="E630" i="1"/>
  <c r="E629" i="1" s="1"/>
  <c r="D58" i="4"/>
  <c r="F59" i="4" s="1"/>
  <c r="D50" i="4"/>
  <c r="H63" i="4" l="1"/>
  <c r="G63" i="4"/>
  <c r="L63" i="4"/>
  <c r="F63" i="4"/>
  <c r="J63" i="4"/>
  <c r="K63" i="4"/>
  <c r="E63" i="4"/>
  <c r="E45" i="1"/>
  <c r="H55" i="4"/>
  <c r="E55" i="4"/>
  <c r="F55" i="4"/>
  <c r="L55" i="4"/>
  <c r="G55" i="4"/>
  <c r="K55" i="4"/>
  <c r="J55" i="4"/>
  <c r="I55" i="4"/>
  <c r="E183" i="1"/>
  <c r="E455" i="1"/>
  <c r="E103" i="1"/>
  <c r="C20" i="5" s="1"/>
  <c r="D36" i="4"/>
  <c r="D32" i="4"/>
  <c r="I22" i="1"/>
  <c r="C33" i="5"/>
  <c r="C35" i="5"/>
  <c r="E59" i="4"/>
  <c r="L59" i="4"/>
  <c r="H59" i="4"/>
  <c r="K59" i="4"/>
  <c r="J59" i="4"/>
  <c r="I59" i="4"/>
  <c r="G59" i="4"/>
  <c r="K51" i="4"/>
  <c r="J51" i="4"/>
  <c r="I51" i="4"/>
  <c r="F51" i="4"/>
  <c r="G51" i="4"/>
  <c r="H51" i="4"/>
  <c r="E51" i="4"/>
  <c r="L51" i="4"/>
  <c r="F12" i="6"/>
  <c r="G8" i="6"/>
  <c r="F8" i="6"/>
  <c r="F10" i="6"/>
  <c r="C12" i="6"/>
  <c r="C10" i="6"/>
  <c r="C8" i="6"/>
  <c r="C6" i="6"/>
  <c r="C31" i="5" l="1"/>
  <c r="D26" i="4"/>
  <c r="D52" i="4"/>
  <c r="G53" i="4" s="1"/>
  <c r="D56" i="4"/>
  <c r="G15" i="6"/>
  <c r="G20" i="1" s="1"/>
  <c r="B10" i="4"/>
  <c r="B11" i="5"/>
  <c r="A9" i="5"/>
  <c r="B7" i="5"/>
  <c r="B8" i="4"/>
  <c r="B6" i="4"/>
  <c r="B18" i="4"/>
  <c r="B20" i="4"/>
  <c r="B22" i="4"/>
  <c r="B24" i="4"/>
  <c r="B26" i="4"/>
  <c r="B28" i="4"/>
  <c r="B30" i="4"/>
  <c r="B32" i="4"/>
  <c r="B34" i="4"/>
  <c r="B36" i="4"/>
  <c r="B38" i="4"/>
  <c r="B40" i="4"/>
  <c r="B42" i="4"/>
  <c r="B16" i="4"/>
  <c r="D48" i="4" l="1"/>
  <c r="J53" i="4"/>
  <c r="F53" i="4"/>
  <c r="L53" i="4"/>
  <c r="E53" i="4"/>
  <c r="K53" i="4"/>
  <c r="I53" i="4"/>
  <c r="H53" i="4"/>
  <c r="J57" i="4"/>
  <c r="H57" i="4"/>
  <c r="K57" i="4"/>
  <c r="I57" i="4"/>
  <c r="G57" i="4"/>
  <c r="E57" i="4"/>
  <c r="F57" i="4"/>
  <c r="L57" i="4"/>
  <c r="E238" i="1"/>
  <c r="C22" i="5"/>
  <c r="C29" i="5"/>
  <c r="F49" i="4" l="1"/>
  <c r="L49" i="4"/>
  <c r="I49" i="4"/>
  <c r="K49" i="4"/>
  <c r="E49" i="4"/>
  <c r="G49" i="4"/>
  <c r="H49" i="4"/>
  <c r="J49" i="4"/>
  <c r="C26" i="5"/>
  <c r="H20" i="1"/>
  <c r="D44" i="4"/>
  <c r="E45" i="4" s="1"/>
  <c r="D30" i="4"/>
  <c r="E296" i="1"/>
  <c r="E295" i="1" s="1"/>
  <c r="C24" i="5"/>
  <c r="C18" i="5"/>
  <c r="C21" i="5"/>
  <c r="D38" i="4" l="1"/>
  <c r="C17" i="5"/>
  <c r="I20" i="1"/>
  <c r="C19" i="5"/>
  <c r="C30" i="5"/>
  <c r="G45" i="4"/>
  <c r="J45" i="4"/>
  <c r="I45" i="4"/>
  <c r="F45" i="4"/>
  <c r="H45" i="4"/>
  <c r="L45" i="4"/>
  <c r="K45" i="4"/>
  <c r="D28" i="4"/>
  <c r="D22" i="4"/>
  <c r="D34" i="4"/>
  <c r="E16" i="1" l="1"/>
  <c r="E15" i="1" s="1"/>
  <c r="D24" i="4"/>
  <c r="D46" i="4"/>
  <c r="C27" i="5"/>
  <c r="D20" i="4"/>
  <c r="I25" i="4" l="1"/>
  <c r="J25" i="4"/>
  <c r="H25" i="4"/>
  <c r="G25" i="4"/>
  <c r="K25" i="4"/>
  <c r="L25" i="4"/>
  <c r="G47" i="4"/>
  <c r="L47" i="4"/>
  <c r="J47" i="4"/>
  <c r="I47" i="4"/>
  <c r="E25" i="4"/>
  <c r="F25" i="4"/>
  <c r="F47" i="4"/>
  <c r="K47" i="4"/>
  <c r="E47" i="4"/>
  <c r="H47" i="4"/>
  <c r="D40" i="4"/>
  <c r="C15" i="5"/>
  <c r="E315" i="1"/>
  <c r="E314" i="1" s="1"/>
  <c r="G753" i="1" s="1"/>
  <c r="J753" i="1" s="1"/>
  <c r="J731" i="1" l="1"/>
  <c r="J730" i="1"/>
  <c r="J750" i="1"/>
  <c r="J732" i="1"/>
  <c r="J751" i="1"/>
  <c r="J752" i="1"/>
  <c r="J735" i="1"/>
  <c r="J740" i="1"/>
  <c r="J744" i="1"/>
  <c r="J736" i="1"/>
  <c r="J742" i="1"/>
  <c r="J737" i="1"/>
  <c r="J749" i="1"/>
  <c r="J743" i="1"/>
  <c r="J738" i="1"/>
  <c r="J747" i="1"/>
  <c r="J741" i="1"/>
  <c r="J739" i="1"/>
  <c r="J746" i="1"/>
  <c r="J734" i="1"/>
  <c r="J733" i="1"/>
  <c r="J745" i="1"/>
  <c r="J748" i="1"/>
  <c r="J682" i="1"/>
  <c r="J728" i="1"/>
  <c r="J726" i="1"/>
  <c r="J727" i="1"/>
  <c r="J729" i="1"/>
  <c r="J725" i="1"/>
  <c r="J724" i="1"/>
  <c r="J723" i="1"/>
  <c r="J720" i="1"/>
  <c r="J716" i="1"/>
  <c r="J721" i="1"/>
  <c r="J719" i="1"/>
  <c r="J722" i="1"/>
  <c r="J717" i="1"/>
  <c r="J718" i="1"/>
  <c r="J714" i="1"/>
  <c r="J715" i="1"/>
  <c r="D16" i="4"/>
  <c r="J74" i="1" l="1"/>
  <c r="J75" i="1"/>
  <c r="J80" i="1"/>
  <c r="J77" i="1"/>
  <c r="J76" i="1"/>
  <c r="J79" i="1"/>
  <c r="J78" i="1"/>
  <c r="J626" i="1"/>
  <c r="J44" i="1"/>
  <c r="J627" i="1"/>
  <c r="J628" i="1"/>
  <c r="J36" i="1"/>
  <c r="J713" i="1"/>
  <c r="J235" i="1"/>
  <c r="J236" i="1"/>
  <c r="J234" i="1"/>
  <c r="J237" i="1"/>
  <c r="J233" i="1"/>
  <c r="C28" i="5"/>
  <c r="J200" i="1"/>
  <c r="J199" i="1"/>
  <c r="J227" i="1"/>
  <c r="J226" i="1"/>
  <c r="J523" i="1"/>
  <c r="J521" i="1"/>
  <c r="J522" i="1"/>
  <c r="J495" i="1"/>
  <c r="J484" i="1"/>
  <c r="J454" i="1"/>
  <c r="J453" i="1"/>
  <c r="J452" i="1"/>
  <c r="J609" i="1"/>
  <c r="J343" i="1"/>
  <c r="J578" i="1"/>
  <c r="J450" i="1"/>
  <c r="J311" i="1"/>
  <c r="J675" i="1"/>
  <c r="J696" i="1"/>
  <c r="J341" i="1"/>
  <c r="J539" i="1"/>
  <c r="J552" i="1"/>
  <c r="J138" i="1"/>
  <c r="J709" i="1"/>
  <c r="J315" i="1"/>
  <c r="J344" i="1"/>
  <c r="J614" i="1"/>
  <c r="J340" i="1"/>
  <c r="J417" i="1"/>
  <c r="J694" i="1"/>
  <c r="J676" i="1"/>
  <c r="J350" i="1"/>
  <c r="J338" i="1"/>
  <c r="J342" i="1"/>
  <c r="J542" i="1"/>
  <c r="J590" i="1"/>
  <c r="J581" i="1"/>
  <c r="J354" i="1"/>
  <c r="J353" i="1"/>
  <c r="J576" i="1"/>
  <c r="J351" i="1"/>
  <c r="J699" i="1"/>
  <c r="J345" i="1"/>
  <c r="J122" i="1"/>
  <c r="J355" i="1"/>
  <c r="J708" i="1"/>
  <c r="J213" i="1"/>
  <c r="J349" i="1"/>
  <c r="J530" i="1"/>
  <c r="J346" i="1"/>
  <c r="J204" i="1"/>
  <c r="J684" i="1"/>
  <c r="J689" i="1"/>
  <c r="J348" i="1"/>
  <c r="J352" i="1"/>
  <c r="J705" i="1"/>
  <c r="J499" i="1"/>
  <c r="J31" i="1"/>
  <c r="J60" i="1"/>
  <c r="J72" i="1"/>
  <c r="J57" i="1"/>
  <c r="J58" i="1"/>
  <c r="J54" i="1"/>
  <c r="J55" i="1"/>
  <c r="J56" i="1"/>
  <c r="J99" i="1"/>
  <c r="J98" i="1"/>
  <c r="J97" i="1"/>
  <c r="J114" i="1"/>
  <c r="J115" i="1"/>
  <c r="J165" i="1"/>
  <c r="J162" i="1"/>
  <c r="J164" i="1"/>
  <c r="J163" i="1"/>
  <c r="J209" i="1"/>
  <c r="J212" i="1"/>
  <c r="J210" i="1"/>
  <c r="J208" i="1"/>
  <c r="J207" i="1"/>
  <c r="J206" i="1"/>
  <c r="J211" i="1"/>
  <c r="J216" i="1"/>
  <c r="J215" i="1"/>
  <c r="J205" i="1"/>
  <c r="J214" i="1"/>
  <c r="J195" i="1"/>
  <c r="J197" i="1"/>
  <c r="J194" i="1"/>
  <c r="J193" i="1"/>
  <c r="J192" i="1"/>
  <c r="J196" i="1"/>
  <c r="J198" i="1"/>
  <c r="J223" i="1"/>
  <c r="J224" i="1"/>
  <c r="J256" i="1"/>
  <c r="J255" i="1"/>
  <c r="J254" i="1"/>
  <c r="J290" i="1"/>
  <c r="J292" i="1"/>
  <c r="J291" i="1"/>
  <c r="J289" i="1"/>
  <c r="J366" i="1"/>
  <c r="J389" i="1"/>
  <c r="J373" i="1"/>
  <c r="J363" i="1"/>
  <c r="J370" i="1"/>
  <c r="J381" i="1"/>
  <c r="J359" i="1"/>
  <c r="J388" i="1"/>
  <c r="J382" i="1"/>
  <c r="J374" i="1"/>
  <c r="J369" i="1"/>
  <c r="J364" i="1"/>
  <c r="J379" i="1"/>
  <c r="J387" i="1"/>
  <c r="J367" i="1"/>
  <c r="J386" i="1"/>
  <c r="J390" i="1"/>
  <c r="J385" i="1"/>
  <c r="J377" i="1"/>
  <c r="J362" i="1"/>
  <c r="J368" i="1"/>
  <c r="J384" i="1"/>
  <c r="J391" i="1"/>
  <c r="J376" i="1"/>
  <c r="J361" i="1"/>
  <c r="J371" i="1"/>
  <c r="J360" i="1"/>
  <c r="J383" i="1"/>
  <c r="J372" i="1"/>
  <c r="J365" i="1"/>
  <c r="J380" i="1"/>
  <c r="J378" i="1"/>
  <c r="J375" i="1"/>
  <c r="J410" i="1"/>
  <c r="J405" i="1"/>
  <c r="J412" i="1"/>
  <c r="J407" i="1"/>
  <c r="J402" i="1"/>
  <c r="J413" i="1"/>
  <c r="J408" i="1"/>
  <c r="J403" i="1"/>
  <c r="J414" i="1"/>
  <c r="J409" i="1"/>
  <c r="J404" i="1"/>
  <c r="J415" i="1"/>
  <c r="J406" i="1"/>
  <c r="J416" i="1"/>
  <c r="J411" i="1"/>
  <c r="J401" i="1"/>
  <c r="J441" i="1"/>
  <c r="J433" i="1"/>
  <c r="J449" i="1"/>
  <c r="J430" i="1"/>
  <c r="J445" i="1"/>
  <c r="J444" i="1"/>
  <c r="J429" i="1"/>
  <c r="J422" i="1"/>
  <c r="J428" i="1"/>
  <c r="J443" i="1"/>
  <c r="J432" i="1"/>
  <c r="J426" i="1"/>
  <c r="J420" i="1"/>
  <c r="J424" i="1"/>
  <c r="J448" i="1"/>
  <c r="J425" i="1"/>
  <c r="J440" i="1"/>
  <c r="J438" i="1"/>
  <c r="J435" i="1"/>
  <c r="J446" i="1"/>
  <c r="J434" i="1"/>
  <c r="J436" i="1"/>
  <c r="J427" i="1"/>
  <c r="J439" i="1"/>
  <c r="J423" i="1"/>
  <c r="J421" i="1"/>
  <c r="J442" i="1"/>
  <c r="J419" i="1"/>
  <c r="J437" i="1"/>
  <c r="J447" i="1"/>
  <c r="J431" i="1"/>
  <c r="J660" i="1"/>
  <c r="J701" i="1"/>
  <c r="J683" i="1"/>
  <c r="J678" i="1"/>
  <c r="J707" i="1"/>
  <c r="J686" i="1"/>
  <c r="J692" i="1"/>
  <c r="J681" i="1"/>
  <c r="J693" i="1"/>
  <c r="J685" i="1"/>
  <c r="J672" i="1"/>
  <c r="J702" i="1"/>
  <c r="J706" i="1"/>
  <c r="J674" i="1"/>
  <c r="J698" i="1"/>
  <c r="J700" i="1"/>
  <c r="J679" i="1"/>
  <c r="J703" i="1"/>
  <c r="J669" i="1"/>
  <c r="J680" i="1"/>
  <c r="J688" i="1"/>
  <c r="J690" i="1"/>
  <c r="J687" i="1"/>
  <c r="J712" i="1"/>
  <c r="J704" i="1"/>
  <c r="J673" i="1"/>
  <c r="J695" i="1"/>
  <c r="J711" i="1"/>
  <c r="J710" i="1"/>
  <c r="J671" i="1"/>
  <c r="J677" i="1"/>
  <c r="J670" i="1"/>
  <c r="J691" i="1"/>
  <c r="J697" i="1"/>
  <c r="J655" i="1"/>
  <c r="J652" i="1"/>
  <c r="J659" i="1"/>
  <c r="J656" i="1"/>
  <c r="J654" i="1"/>
  <c r="J657" i="1"/>
  <c r="J658" i="1"/>
  <c r="J653" i="1"/>
  <c r="J623" i="1"/>
  <c r="J648" i="1"/>
  <c r="J624" i="1"/>
  <c r="J646" i="1"/>
  <c r="J637" i="1"/>
  <c r="J617" i="1"/>
  <c r="J644" i="1"/>
  <c r="J616" i="1"/>
  <c r="J643" i="1"/>
  <c r="J647" i="1"/>
  <c r="J645" i="1"/>
  <c r="J642" i="1"/>
  <c r="J641" i="1"/>
  <c r="J640" i="1"/>
  <c r="J621" i="1"/>
  <c r="J620" i="1"/>
  <c r="J619" i="1"/>
  <c r="J618" i="1"/>
  <c r="J615" i="1"/>
  <c r="J625" i="1"/>
  <c r="J639" i="1"/>
  <c r="J622" i="1"/>
  <c r="J638" i="1"/>
  <c r="J613" i="1"/>
  <c r="J611" i="1"/>
  <c r="J610" i="1"/>
  <c r="J612" i="1"/>
  <c r="J580" i="1"/>
  <c r="J606" i="1"/>
  <c r="J601" i="1"/>
  <c r="J596" i="1"/>
  <c r="J595" i="1"/>
  <c r="J605" i="1"/>
  <c r="J603" i="1"/>
  <c r="J598" i="1"/>
  <c r="J597" i="1"/>
  <c r="J600" i="1"/>
  <c r="J604" i="1"/>
  <c r="J599" i="1"/>
  <c r="J602" i="1"/>
  <c r="J583" i="1"/>
  <c r="J587" i="1"/>
  <c r="J586" i="1"/>
  <c r="J584" i="1"/>
  <c r="J588" i="1"/>
  <c r="J585" i="1"/>
  <c r="J589" i="1"/>
  <c r="J582" i="1"/>
  <c r="J591" i="1"/>
  <c r="J577" i="1"/>
  <c r="J579" i="1"/>
  <c r="J570" i="1"/>
  <c r="J571" i="1"/>
  <c r="J575" i="1"/>
  <c r="J574" i="1"/>
  <c r="J573" i="1"/>
  <c r="J572" i="1"/>
  <c r="J567" i="1"/>
  <c r="J566" i="1"/>
  <c r="J565" i="1"/>
  <c r="J564" i="1"/>
  <c r="J562" i="1"/>
  <c r="J563" i="1"/>
  <c r="J459" i="1"/>
  <c r="J465" i="1"/>
  <c r="J464" i="1"/>
  <c r="J463" i="1"/>
  <c r="J462" i="1"/>
  <c r="J461" i="1"/>
  <c r="J460" i="1"/>
  <c r="J458" i="1"/>
  <c r="J483" i="1"/>
  <c r="J481" i="1"/>
  <c r="J478" i="1"/>
  <c r="J480" i="1"/>
  <c r="J482" i="1"/>
  <c r="J479" i="1"/>
  <c r="J494" i="1"/>
  <c r="J493" i="1"/>
  <c r="J492" i="1"/>
  <c r="J509" i="1"/>
  <c r="J510" i="1"/>
  <c r="J507" i="1"/>
  <c r="J508" i="1"/>
  <c r="J506" i="1"/>
  <c r="J541" i="1"/>
  <c r="J519" i="1"/>
  <c r="J513" i="1"/>
  <c r="J516" i="1"/>
  <c r="J520" i="1"/>
  <c r="J515" i="1"/>
  <c r="J514" i="1"/>
  <c r="J518" i="1"/>
  <c r="J517" i="1"/>
  <c r="J544" i="1"/>
  <c r="J551" i="1"/>
  <c r="J550" i="1"/>
  <c r="J549" i="1"/>
  <c r="J548" i="1"/>
  <c r="J547" i="1"/>
  <c r="J546" i="1"/>
  <c r="J545" i="1"/>
  <c r="J540" i="1"/>
  <c r="J543" i="1"/>
  <c r="J555" i="1"/>
  <c r="J556" i="1"/>
  <c r="J553" i="1"/>
  <c r="J532" i="1"/>
  <c r="J554" i="1"/>
  <c r="J536" i="1"/>
  <c r="J533" i="1"/>
  <c r="J538" i="1"/>
  <c r="J535" i="1"/>
  <c r="J537" i="1"/>
  <c r="J534" i="1"/>
  <c r="J304" i="1"/>
  <c r="J305" i="1"/>
  <c r="J306" i="1"/>
  <c r="J301" i="1"/>
  <c r="J312" i="1"/>
  <c r="J310" i="1"/>
  <c r="J307" i="1"/>
  <c r="J298" i="1"/>
  <c r="J299" i="1"/>
  <c r="J300" i="1"/>
  <c r="J302" i="1"/>
  <c r="J303" i="1"/>
  <c r="J182" i="1"/>
  <c r="J181" i="1"/>
  <c r="J180" i="1"/>
  <c r="J179" i="1"/>
  <c r="J178" i="1"/>
  <c r="J177" i="1"/>
  <c r="J145" i="1"/>
  <c r="J148" i="1"/>
  <c r="J149" i="1"/>
  <c r="J146" i="1"/>
  <c r="J147" i="1"/>
  <c r="J150" i="1"/>
  <c r="J67" i="1"/>
  <c r="J66" i="1"/>
  <c r="C16" i="5"/>
  <c r="C42" i="5" l="1"/>
  <c r="D41" i="5" s="1"/>
  <c r="C68" i="4" s="1"/>
  <c r="D40" i="5"/>
  <c r="C66" i="4" s="1"/>
  <c r="D42" i="4"/>
  <c r="J661" i="1"/>
  <c r="J662" i="1"/>
  <c r="J663" i="1"/>
  <c r="J664" i="1"/>
  <c r="J666" i="1"/>
  <c r="J667" i="1"/>
  <c r="J668" i="1"/>
  <c r="J665" i="1"/>
  <c r="D18" i="4"/>
  <c r="J87" i="1"/>
  <c r="J229" i="1"/>
  <c r="J158" i="1"/>
  <c r="J61" i="1"/>
  <c r="J32" i="1"/>
  <c r="J156" i="1"/>
  <c r="J297" i="1"/>
  <c r="J191" i="1"/>
  <c r="J457" i="1"/>
  <c r="J319" i="1"/>
  <c r="J176" i="1"/>
  <c r="J264" i="1"/>
  <c r="J244" i="1"/>
  <c r="J143" i="1"/>
  <c r="J259" i="1"/>
  <c r="J86" i="1"/>
  <c r="J45" i="1"/>
  <c r="J217" i="1"/>
  <c r="J393" i="1"/>
  <c r="J103" i="1"/>
  <c r="J160" i="1"/>
  <c r="J314" i="1"/>
  <c r="J201" i="1"/>
  <c r="J136" i="1"/>
  <c r="J189" i="1"/>
  <c r="J68" i="1"/>
  <c r="J333" i="1"/>
  <c r="J151" i="1"/>
  <c r="J263" i="1"/>
  <c r="J636" i="1"/>
  <c r="J218" i="1"/>
  <c r="J357" i="1"/>
  <c r="J246" i="1"/>
  <c r="J294" i="1"/>
  <c r="J65" i="1"/>
  <c r="J358" i="1"/>
  <c r="J175" i="1"/>
  <c r="J472" i="1"/>
  <c r="J104" i="1"/>
  <c r="J500" i="1"/>
  <c r="J64" i="1"/>
  <c r="J247" i="1"/>
  <c r="J166" i="1"/>
  <c r="J238" i="1"/>
  <c r="J161" i="1"/>
  <c r="J569" i="1"/>
  <c r="J296" i="1"/>
  <c r="J280" i="1"/>
  <c r="J269" i="1"/>
  <c r="J501" i="1"/>
  <c r="J262" i="1"/>
  <c r="J152" i="1"/>
  <c r="J126" i="1"/>
  <c r="J53" i="1"/>
  <c r="J467" i="1"/>
  <c r="J231" i="1"/>
  <c r="J59" i="1"/>
  <c r="J400" i="1"/>
  <c r="J37" i="1"/>
  <c r="J42" i="1"/>
  <c r="J142" i="1"/>
  <c r="J396" i="1"/>
  <c r="J241" i="1"/>
  <c r="J105" i="1"/>
  <c r="J512" i="1"/>
  <c r="J607" i="1"/>
  <c r="J69" i="1"/>
  <c r="J62" i="1"/>
  <c r="J267" i="1"/>
  <c r="J489" i="1"/>
  <c r="J239" i="1"/>
  <c r="J121" i="1"/>
  <c r="J526" i="1"/>
  <c r="J528" i="1"/>
  <c r="J184" i="1"/>
  <c r="J281" i="1"/>
  <c r="J325" i="1"/>
  <c r="J399" i="1"/>
  <c r="J392" i="1"/>
  <c r="J183" i="1"/>
  <c r="J120" i="1"/>
  <c r="J279" i="1"/>
  <c r="J134" i="1"/>
  <c r="J397" i="1"/>
  <c r="J112" i="1"/>
  <c r="J174" i="1"/>
  <c r="J568" i="1"/>
  <c r="J629" i="1"/>
  <c r="J497" i="1"/>
  <c r="J594" i="1"/>
  <c r="J486" i="1"/>
  <c r="J83" i="1"/>
  <c r="J202" i="1"/>
  <c r="J219" i="1"/>
  <c r="J318" i="1"/>
  <c r="J52" i="1"/>
  <c r="J92" i="1"/>
  <c r="J529" i="1"/>
  <c r="J173" i="1"/>
  <c r="J317" i="1"/>
  <c r="J477" i="1"/>
  <c r="J203" i="1"/>
  <c r="J220" i="1"/>
  <c r="J466" i="1"/>
  <c r="J257" i="1"/>
  <c r="J505" i="1"/>
  <c r="J144" i="1"/>
  <c r="J321" i="1"/>
  <c r="J107" i="1"/>
  <c r="J284" i="1"/>
  <c r="J89" i="1"/>
  <c r="J26" i="1"/>
  <c r="J137" i="1"/>
  <c r="J117" i="1"/>
  <c r="J172" i="1"/>
  <c r="J651" i="1"/>
  <c r="J293" i="1"/>
  <c r="J649" i="1"/>
  <c r="J277" i="1"/>
  <c r="J632" i="1"/>
  <c r="J243" i="1"/>
  <c r="J266" i="1"/>
  <c r="J339" i="1"/>
  <c r="J271" i="1"/>
  <c r="J139" i="1"/>
  <c r="J473" i="1"/>
  <c r="J524" i="1"/>
  <c r="J634" i="1"/>
  <c r="J102" i="1"/>
  <c r="J111" i="1"/>
  <c r="J113" i="1"/>
  <c r="J119" i="1"/>
  <c r="J171" i="1"/>
  <c r="J635" i="1"/>
  <c r="J100" i="1"/>
  <c r="J28" i="1"/>
  <c r="J474" i="1"/>
  <c r="J327" i="1"/>
  <c r="J63" i="1"/>
  <c r="J106" i="1"/>
  <c r="J48" i="1"/>
  <c r="J631" i="1"/>
  <c r="J320" i="1"/>
  <c r="J334" i="1"/>
  <c r="J29" i="1"/>
  <c r="J278" i="1"/>
  <c r="J270" i="1"/>
  <c r="J356" i="1"/>
  <c r="J394" i="1"/>
  <c r="J127" i="1"/>
  <c r="J118" i="1"/>
  <c r="J170" i="1"/>
  <c r="J451" i="1"/>
  <c r="J85" i="1"/>
  <c r="J469" i="1"/>
  <c r="J335" i="1"/>
  <c r="J133" i="1"/>
  <c r="J525" i="1"/>
  <c r="J274" i="1"/>
  <c r="J108" i="1"/>
  <c r="J491" i="1"/>
  <c r="J260" i="1"/>
  <c r="J633" i="1"/>
  <c r="J395" i="1"/>
  <c r="J116" i="1"/>
  <c r="J168" i="1"/>
  <c r="J169" i="1"/>
  <c r="J490" i="1"/>
  <c r="J275" i="1"/>
  <c r="J560" i="1"/>
  <c r="J285" i="1"/>
  <c r="J109" i="1"/>
  <c r="J51" i="1"/>
  <c r="J245" i="1"/>
  <c r="J593" i="1"/>
  <c r="J326" i="1"/>
  <c r="J265" i="1"/>
  <c r="J82" i="1"/>
  <c r="J504" i="1"/>
  <c r="J273" i="1"/>
  <c r="J418" i="1"/>
  <c r="J132" i="1"/>
  <c r="J502" i="1"/>
  <c r="J331" i="1"/>
  <c r="J313" i="1"/>
  <c r="J316" i="1"/>
  <c r="J252" i="1"/>
  <c r="J131" i="1"/>
  <c r="J228" i="1"/>
  <c r="J527" i="1"/>
  <c r="J251" i="1"/>
  <c r="J324" i="1"/>
  <c r="J30" i="1"/>
  <c r="J559" i="1"/>
  <c r="J485" i="1"/>
  <c r="J276" i="1"/>
  <c r="J329" i="1"/>
  <c r="J557" i="1"/>
  <c r="J90" i="1"/>
  <c r="J188" i="1"/>
  <c r="J41" i="1"/>
  <c r="J125" i="1"/>
  <c r="J328" i="1"/>
  <c r="J531" i="1"/>
  <c r="J261" i="1"/>
  <c r="J73" i="1"/>
  <c r="J471" i="1"/>
  <c r="J130" i="1"/>
  <c r="J476" i="1"/>
  <c r="J159" i="1"/>
  <c r="J347" i="1"/>
  <c r="J287" i="1"/>
  <c r="J135" i="1"/>
  <c r="J230" i="1"/>
  <c r="J592" i="1"/>
  <c r="J39" i="1"/>
  <c r="J46" i="1"/>
  <c r="J95" i="1"/>
  <c r="J190" i="1"/>
  <c r="J456" i="1"/>
  <c r="J487" i="1"/>
  <c r="J332" i="1"/>
  <c r="J337" i="1"/>
  <c r="J221" i="1"/>
  <c r="J96" i="1"/>
  <c r="J468" i="1"/>
  <c r="J250" i="1"/>
  <c r="J225" i="1"/>
  <c r="J475" i="1"/>
  <c r="J240" i="1"/>
  <c r="J40" i="1"/>
  <c r="J47" i="1"/>
  <c r="J124" i="1"/>
  <c r="J286" i="1"/>
  <c r="J249" i="1"/>
  <c r="J650" i="1"/>
  <c r="J222" i="1"/>
  <c r="J322" i="1"/>
  <c r="J288" i="1"/>
  <c r="J503" i="1"/>
  <c r="J81" i="1"/>
  <c r="J455" i="1"/>
  <c r="J283" i="1"/>
  <c r="J71" i="1"/>
  <c r="J488" i="1"/>
  <c r="J232" i="1"/>
  <c r="J336" i="1"/>
  <c r="J88" i="1"/>
  <c r="J101" i="1"/>
  <c r="J70" i="1"/>
  <c r="J272" i="1"/>
  <c r="J128" i="1"/>
  <c r="J91" i="1"/>
  <c r="J330" i="1"/>
  <c r="J282" i="1"/>
  <c r="J558" i="1"/>
  <c r="J248" i="1"/>
  <c r="J141" i="1"/>
  <c r="J253" i="1"/>
  <c r="J511" i="1"/>
  <c r="J93" i="1"/>
  <c r="J50" i="1"/>
  <c r="J470" i="1"/>
  <c r="J323" i="1"/>
  <c r="J140" i="1"/>
  <c r="J110" i="1"/>
  <c r="J43" i="1"/>
  <c r="J157" i="1"/>
  <c r="J398" i="1"/>
  <c r="J123" i="1"/>
  <c r="J561" i="1"/>
  <c r="J49" i="1"/>
  <c r="J496" i="1"/>
  <c r="J94" i="1"/>
  <c r="J630" i="1"/>
  <c r="J84" i="1"/>
  <c r="J258" i="1"/>
  <c r="J268" i="1"/>
  <c r="J608" i="1"/>
  <c r="J498" i="1"/>
  <c r="J242" i="1"/>
  <c r="J129" i="1"/>
  <c r="I10" i="1"/>
  <c r="D71" i="4" l="1"/>
  <c r="J43" i="4"/>
  <c r="K43" i="4"/>
  <c r="I43" i="4"/>
  <c r="G43" i="4"/>
  <c r="E43" i="4"/>
  <c r="H43" i="4"/>
  <c r="F43" i="4"/>
  <c r="L43" i="4"/>
  <c r="D39" i="5"/>
  <c r="C64" i="4" s="1"/>
  <c r="D38" i="5"/>
  <c r="C62" i="4" s="1"/>
  <c r="D36" i="5"/>
  <c r="D37" i="5"/>
  <c r="D34" i="5"/>
  <c r="D32" i="5"/>
  <c r="D25" i="5"/>
  <c r="D23" i="5"/>
  <c r="D35" i="5"/>
  <c r="D20" i="5"/>
  <c r="D33" i="5"/>
  <c r="D31" i="5"/>
  <c r="D22" i="5"/>
  <c r="D29" i="5"/>
  <c r="D18" i="5"/>
  <c r="D24" i="5"/>
  <c r="D21" i="5"/>
  <c r="D26" i="5"/>
  <c r="D17" i="5"/>
  <c r="D19" i="5"/>
  <c r="D30" i="5"/>
  <c r="D27" i="5"/>
  <c r="D15" i="5"/>
  <c r="D16" i="5"/>
  <c r="D28" i="5"/>
  <c r="G10" i="6"/>
  <c r="D10" i="5"/>
  <c r="H10" i="4" s="1"/>
  <c r="I12" i="1"/>
  <c r="J186" i="1"/>
  <c r="J309" i="1"/>
  <c r="J167" i="1"/>
  <c r="J187" i="1"/>
  <c r="J33" i="1"/>
  <c r="J27" i="1"/>
  <c r="J308" i="1"/>
  <c r="J24" i="1"/>
  <c r="J20" i="1"/>
  <c r="J153" i="1"/>
  <c r="J155" i="1"/>
  <c r="J25" i="1"/>
  <c r="J185" i="1"/>
  <c r="J23" i="1"/>
  <c r="J19" i="1"/>
  <c r="J17" i="1"/>
  <c r="J18" i="1"/>
  <c r="J295" i="1"/>
  <c r="J154" i="1"/>
  <c r="J21" i="1"/>
  <c r="J22" i="1"/>
  <c r="J35" i="1"/>
  <c r="J15" i="1"/>
  <c r="J16" i="1"/>
  <c r="J34" i="1"/>
  <c r="J38" i="1"/>
  <c r="D42" i="5" l="1"/>
  <c r="C44" i="4"/>
  <c r="C28" i="4"/>
  <c r="C40" i="4"/>
  <c r="C50" i="4"/>
  <c r="C26" i="4"/>
  <c r="C24" i="4"/>
  <c r="C38" i="4"/>
  <c r="C48" i="4"/>
  <c r="C60" i="4"/>
  <c r="C56" i="4"/>
  <c r="C32" i="4"/>
  <c r="C22" i="4"/>
  <c r="C30" i="4"/>
  <c r="C52" i="4"/>
  <c r="C18" i="4"/>
  <c r="C42" i="4"/>
  <c r="C36" i="4"/>
  <c r="C20" i="4"/>
  <c r="C58" i="4"/>
  <c r="C16" i="4"/>
  <c r="C46" i="4"/>
  <c r="C34" i="4"/>
  <c r="C54" i="4"/>
  <c r="G12" i="6"/>
  <c r="D11" i="5"/>
  <c r="F61" i="4" l="1"/>
  <c r="H61" i="4"/>
  <c r="G61" i="4"/>
  <c r="E61" i="4"/>
  <c r="J61" i="4"/>
  <c r="I61" i="4"/>
  <c r="K61" i="4"/>
  <c r="L61" i="4"/>
  <c r="H21" i="4"/>
  <c r="K21" i="4"/>
  <c r="F21" i="4"/>
  <c r="G21" i="4"/>
  <c r="J21" i="4"/>
  <c r="I21" i="4"/>
  <c r="L21" i="4"/>
  <c r="E21" i="4"/>
  <c r="F23" i="4"/>
  <c r="J23" i="4"/>
  <c r="I23" i="4"/>
  <c r="E23" i="4"/>
  <c r="H23" i="4"/>
  <c r="K23" i="4"/>
  <c r="L23" i="4"/>
  <c r="G23" i="4"/>
  <c r="J37" i="4"/>
  <c r="L37" i="4"/>
  <c r="F37" i="4"/>
  <c r="I37" i="4"/>
  <c r="K37" i="4"/>
  <c r="G37" i="4"/>
  <c r="E37" i="4"/>
  <c r="H37" i="4"/>
  <c r="H27" i="4"/>
  <c r="L27" i="4"/>
  <c r="I27" i="4"/>
  <c r="F27" i="4"/>
  <c r="E27" i="4"/>
  <c r="J27" i="4"/>
  <c r="G27" i="4"/>
  <c r="K27" i="4"/>
  <c r="F35" i="4"/>
  <c r="G35" i="4"/>
  <c r="H35" i="4"/>
  <c r="K35" i="4"/>
  <c r="J35" i="4"/>
  <c r="E35" i="4"/>
  <c r="I35" i="4"/>
  <c r="L35" i="4"/>
  <c r="F31" i="4"/>
  <c r="L31" i="4"/>
  <c r="I31" i="4"/>
  <c r="G31" i="4"/>
  <c r="E31" i="4"/>
  <c r="K31" i="4"/>
  <c r="J31" i="4"/>
  <c r="H31" i="4"/>
  <c r="F29" i="4"/>
  <c r="L29" i="4"/>
  <c r="I29" i="4"/>
  <c r="K29" i="4"/>
  <c r="E29" i="4"/>
  <c r="J29" i="4"/>
  <c r="H29" i="4"/>
  <c r="G29" i="4"/>
  <c r="I19" i="4"/>
  <c r="J19" i="4"/>
  <c r="F19" i="4"/>
  <c r="H19" i="4"/>
  <c r="G19" i="4"/>
  <c r="K19" i="4"/>
  <c r="L19" i="4"/>
  <c r="E19" i="4"/>
  <c r="K39" i="4"/>
  <c r="H39" i="4"/>
  <c r="F39" i="4"/>
  <c r="G39" i="4"/>
  <c r="E39" i="4"/>
  <c r="I39" i="4"/>
  <c r="J39" i="4"/>
  <c r="L39" i="4"/>
  <c r="L17" i="4"/>
  <c r="H17" i="4"/>
  <c r="K17" i="4"/>
  <c r="I17" i="4"/>
  <c r="E17" i="4"/>
  <c r="G17" i="4"/>
  <c r="F17" i="4"/>
  <c r="J17" i="4"/>
  <c r="J33" i="4"/>
  <c r="I33" i="4"/>
  <c r="H33" i="4"/>
  <c r="L33" i="4"/>
  <c r="G33" i="4"/>
  <c r="F33" i="4"/>
  <c r="E33" i="4"/>
  <c r="K33" i="4"/>
  <c r="K41" i="4"/>
  <c r="L41" i="4"/>
  <c r="J41" i="4"/>
  <c r="I41" i="4"/>
  <c r="E41" i="4"/>
  <c r="G41" i="4"/>
  <c r="H41" i="4"/>
  <c r="F41" i="4"/>
  <c r="J71" i="4" l="1"/>
  <c r="G71" i="4"/>
  <c r="I71" i="4"/>
  <c r="F71" i="4"/>
  <c r="H71" i="4"/>
  <c r="E71" i="4"/>
  <c r="K71" i="4"/>
  <c r="L71" i="4"/>
  <c r="E74" i="4" l="1"/>
  <c r="F74" i="4" s="1"/>
  <c r="G74" i="4" s="1"/>
  <c r="H74" i="4" s="1"/>
  <c r="I74" i="4" s="1"/>
  <c r="J74" i="4" s="1"/>
  <c r="K74" i="4" s="1"/>
  <c r="L74" i="4" s="1"/>
  <c r="D74" i="4"/>
  <c r="C74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315" authorId="0" shapeId="0" xr:uid="{00000000-0006-0000-0000-000001000000}">
      <text>
        <r>
          <rPr>
            <sz val="10"/>
            <color rgb="FF000000"/>
            <rFont val="Arial"/>
            <family val="2"/>
          </rPr>
          <t>======
ID#AAAAMkxJFWc
    (2021-06-22 16:52:44)
Laje - Cx. dágua</t>
        </r>
      </text>
    </comment>
  </commentList>
</comments>
</file>

<file path=xl/sharedStrings.xml><?xml version="1.0" encoding="utf-8"?>
<sst xmlns="http://schemas.openxmlformats.org/spreadsheetml/2006/main" count="8313" uniqueCount="2129">
  <si>
    <t xml:space="preserve">OBRA: </t>
  </si>
  <si>
    <t xml:space="preserve">Tipo de Intervenção: </t>
  </si>
  <si>
    <t>Endereço :</t>
  </si>
  <si>
    <t>Investimento:</t>
  </si>
  <si>
    <t>TAB.  REF.:</t>
  </si>
  <si>
    <t>Item</t>
  </si>
  <si>
    <t>Código</t>
  </si>
  <si>
    <t>Ref.</t>
  </si>
  <si>
    <t>Descrição dos Serviços</t>
  </si>
  <si>
    <t>Un.</t>
  </si>
  <si>
    <t>Qtd.</t>
  </si>
  <si>
    <t xml:space="preserve">% </t>
  </si>
  <si>
    <t>01.01</t>
  </si>
  <si>
    <t>01.01.01</t>
  </si>
  <si>
    <t>UN</t>
  </si>
  <si>
    <t>02.01</t>
  </si>
  <si>
    <t>02.01.01</t>
  </si>
  <si>
    <t>02.01.02</t>
  </si>
  <si>
    <t>03.01</t>
  </si>
  <si>
    <t>03.01.01</t>
  </si>
  <si>
    <t>03.01.02</t>
  </si>
  <si>
    <t>03.02</t>
  </si>
  <si>
    <t>03.02.01</t>
  </si>
  <si>
    <t>03.02.04</t>
  </si>
  <si>
    <t>03.02.05</t>
  </si>
  <si>
    <t>03.02.06</t>
  </si>
  <si>
    <t>03.02.07</t>
  </si>
  <si>
    <t>04.01</t>
  </si>
  <si>
    <t>04.01.01</t>
  </si>
  <si>
    <t>04.01.02</t>
  </si>
  <si>
    <t>04.01.03</t>
  </si>
  <si>
    <t>04.02</t>
  </si>
  <si>
    <t>04.02.01</t>
  </si>
  <si>
    <t>04.02.02</t>
  </si>
  <si>
    <t>04.02.03</t>
  </si>
  <si>
    <t>04.03</t>
  </si>
  <si>
    <t>04.03.01</t>
  </si>
  <si>
    <t>05.01</t>
  </si>
  <si>
    <t>05.01.01</t>
  </si>
  <si>
    <t>06.01</t>
  </si>
  <si>
    <t>06.01.01</t>
  </si>
  <si>
    <t>06.02</t>
  </si>
  <si>
    <t>06.02.01</t>
  </si>
  <si>
    <t>06.02.02</t>
  </si>
  <si>
    <t>06.02.03</t>
  </si>
  <si>
    <t>06.03</t>
  </si>
  <si>
    <t>06.03.01</t>
  </si>
  <si>
    <t>07.01</t>
  </si>
  <si>
    <t>07.01.01</t>
  </si>
  <si>
    <t>07.01.02</t>
  </si>
  <si>
    <t>08.01</t>
  </si>
  <si>
    <t>08.01.01</t>
  </si>
  <si>
    <t>08.01.02</t>
  </si>
  <si>
    <t>09.01</t>
  </si>
  <si>
    <t>09.01.01</t>
  </si>
  <si>
    <t>09.01.02</t>
  </si>
  <si>
    <t>09.01.03</t>
  </si>
  <si>
    <t>09.01.04</t>
  </si>
  <si>
    <t>09.01.05</t>
  </si>
  <si>
    <t>09.01.06</t>
  </si>
  <si>
    <t>10.01</t>
  </si>
  <si>
    <t>10.01.01</t>
  </si>
  <si>
    <t>10.01.02</t>
  </si>
  <si>
    <t>11.01</t>
  </si>
  <si>
    <t>11.01.01</t>
  </si>
  <si>
    <t>11.01.03</t>
  </si>
  <si>
    <t>11.01.04</t>
  </si>
  <si>
    <t>11.01.05</t>
  </si>
  <si>
    <t>12.01</t>
  </si>
  <si>
    <t>12.01.01</t>
  </si>
  <si>
    <t>12.01.02</t>
  </si>
  <si>
    <t>12.01.03</t>
  </si>
  <si>
    <t>12.01.04</t>
  </si>
  <si>
    <t>12.01.06</t>
  </si>
  <si>
    <t>12.02</t>
  </si>
  <si>
    <t>12.02.01</t>
  </si>
  <si>
    <t>12.02.02</t>
  </si>
  <si>
    <t>12.02.03</t>
  </si>
  <si>
    <t>12.03</t>
  </si>
  <si>
    <t>12.03.01</t>
  </si>
  <si>
    <t>13.01</t>
  </si>
  <si>
    <t>13.01.01</t>
  </si>
  <si>
    <t>13.01.02</t>
  </si>
  <si>
    <t>13.01.03</t>
  </si>
  <si>
    <t>ESQUADRIAS</t>
  </si>
  <si>
    <t>14.01</t>
  </si>
  <si>
    <t>14.01.01</t>
  </si>
  <si>
    <t>14.01.02</t>
  </si>
  <si>
    <t>14.01.03</t>
  </si>
  <si>
    <t>SERVIÇOS COMPLEMENTARES</t>
  </si>
  <si>
    <t>15.01</t>
  </si>
  <si>
    <t>15.01.01</t>
  </si>
  <si>
    <t>15.01.02</t>
  </si>
  <si>
    <t>15.01.03</t>
  </si>
  <si>
    <t>Descrição</t>
  </si>
  <si>
    <t>H</t>
  </si>
  <si>
    <t>M3</t>
  </si>
  <si>
    <t>KG</t>
  </si>
  <si>
    <t>ITEM</t>
  </si>
  <si>
    <t>DESCRIÇÃO DOS SERVIÇOS</t>
  </si>
  <si>
    <t xml:space="preserve">TOTAL  GERAL </t>
  </si>
  <si>
    <t>Peso</t>
  </si>
  <si>
    <t>Valor do Serviço</t>
  </si>
  <si>
    <t>%</t>
  </si>
  <si>
    <t>R$</t>
  </si>
  <si>
    <t>Sub-Total</t>
  </si>
  <si>
    <t>Total Geral</t>
  </si>
  <si>
    <t>M2</t>
  </si>
  <si>
    <t>02.01.03</t>
  </si>
  <si>
    <t>12.01.05</t>
  </si>
  <si>
    <t>Foi considerado arredondamento de duas casas decimais para Quantidade; Custo Unitário; BDI; Custo Total. Para os cálculos utilizamos arredondamento de duas casas decimais após a vírgula. As empresas Proponentes devem seguir a mesma regra para o preenchimento da planilha.</t>
  </si>
  <si>
    <t>01.01.02</t>
  </si>
  <si>
    <t>01.01.03</t>
  </si>
  <si>
    <t>01.01.04</t>
  </si>
  <si>
    <t>01.01.05</t>
  </si>
  <si>
    <t>01.01.06</t>
  </si>
  <si>
    <t>SINAPI</t>
  </si>
  <si>
    <t>CDHU</t>
  </si>
  <si>
    <t>03.02.02</t>
  </si>
  <si>
    <t>03.02.03</t>
  </si>
  <si>
    <t>11.01.02</t>
  </si>
  <si>
    <t>13.01.04</t>
  </si>
  <si>
    <t>13.01.05</t>
  </si>
  <si>
    <t>BDI:</t>
  </si>
  <si>
    <t>Custo un. S/ BDI</t>
  </si>
  <si>
    <t>VALOR TOTAL C/BDI</t>
  </si>
  <si>
    <t>SERVIÇOS PRELIMINARES</t>
  </si>
  <si>
    <t>M</t>
  </si>
  <si>
    <t>01.01.07</t>
  </si>
  <si>
    <t>01.01.08</t>
  </si>
  <si>
    <t>01.01.09</t>
  </si>
  <si>
    <t>02.01.04</t>
  </si>
  <si>
    <t>11.01.06</t>
  </si>
  <si>
    <t>12.01.07</t>
  </si>
  <si>
    <t>13.01.06</t>
  </si>
  <si>
    <t>IMPERMEABILIZAÇÃO</t>
  </si>
  <si>
    <t>OBRA:</t>
  </si>
  <si>
    <t>Área de intervenção:</t>
  </si>
  <si>
    <t>Invest./Área:</t>
  </si>
  <si>
    <t xml:space="preserve">Endereço : </t>
  </si>
  <si>
    <t xml:space="preserve">TAB.  REF.: </t>
  </si>
  <si>
    <t>DEMONSTRATIVO DE COMPOSIÇÃO</t>
  </si>
  <si>
    <t>Referência</t>
  </si>
  <si>
    <t>Unid.</t>
  </si>
  <si>
    <t>Quant.</t>
  </si>
  <si>
    <t>Valor unit.</t>
  </si>
  <si>
    <t>Valor Total</t>
  </si>
  <si>
    <t>Total para a Composição</t>
  </si>
  <si>
    <t>MES</t>
  </si>
  <si>
    <t>94295</t>
  </si>
  <si>
    <t>MESTRE DE OBRAS COM ENCARGOS COMPLEMENTARES</t>
  </si>
  <si>
    <t>93563</t>
  </si>
  <si>
    <t>ALMOXARIFE COM ENCARGOS COMPLEMENTARES</t>
  </si>
  <si>
    <t>ARRASAMENTO MECANICO DE ESTACA DE CONCRETO ARMADO, DIAMETROS DE ATÉ 40 CM. AF_05/2021</t>
  </si>
  <si>
    <t>04.01.04</t>
  </si>
  <si>
    <t>04.01.05</t>
  </si>
  <si>
    <t>04.02.04</t>
  </si>
  <si>
    <t>QUADROS</t>
  </si>
  <si>
    <t>05.02</t>
  </si>
  <si>
    <t>05.03</t>
  </si>
  <si>
    <t>05.02.01</t>
  </si>
  <si>
    <t>05.03.01</t>
  </si>
  <si>
    <t>06.01.02</t>
  </si>
  <si>
    <t>06.01.03</t>
  </si>
  <si>
    <t>06.01.04</t>
  </si>
  <si>
    <t>VIDROS</t>
  </si>
  <si>
    <t>06.04</t>
  </si>
  <si>
    <t>06.04.01</t>
  </si>
  <si>
    <t>07.01.03</t>
  </si>
  <si>
    <t>07.01.04</t>
  </si>
  <si>
    <t>07.01.05</t>
  </si>
  <si>
    <t>07.01.06</t>
  </si>
  <si>
    <t>09.01.07</t>
  </si>
  <si>
    <t>09.01.08</t>
  </si>
  <si>
    <t>09.01.09</t>
  </si>
  <si>
    <t>09.01.10</t>
  </si>
  <si>
    <t>09.01.11</t>
  </si>
  <si>
    <t>09.01.12</t>
  </si>
  <si>
    <t>11.02</t>
  </si>
  <si>
    <t>11.03</t>
  </si>
  <si>
    <t>13.02</t>
  </si>
  <si>
    <t>13.02.01</t>
  </si>
  <si>
    <t>15.01.04</t>
  </si>
  <si>
    <t>15.01.05</t>
  </si>
  <si>
    <t>15.01.06</t>
  </si>
  <si>
    <t>15.01.07</t>
  </si>
  <si>
    <t>15.01.08</t>
  </si>
  <si>
    <t>15.01.09</t>
  </si>
  <si>
    <t>15.01.10</t>
  </si>
  <si>
    <t>15.01.11</t>
  </si>
  <si>
    <t>15.01.12</t>
  </si>
  <si>
    <t>06.03.02</t>
  </si>
  <si>
    <t>06.03.03</t>
  </si>
  <si>
    <t>06.03.04</t>
  </si>
  <si>
    <t>06.03.05</t>
  </si>
  <si>
    <t>06.04.02</t>
  </si>
  <si>
    <t>FORNECIMENTO E INSTALAÇÃO DE PLACA DE OBRA COM CHAPA GALVANIZADA E ESTRUTURA DE MADEIRA. AF_03/2022_PS</t>
  </si>
  <si>
    <t>TAPUME COM TELHA METÁLICA. AF_03/2024</t>
  </si>
  <si>
    <t>PRÓPRIA</t>
  </si>
  <si>
    <t>FNDE 03</t>
  </si>
  <si>
    <t>LIGAÇÃO PROVISÓRIA DE ÁGUA E ESGOTO</t>
  </si>
  <si>
    <t>FNDE 231</t>
  </si>
  <si>
    <t>LOCACAO DE CONTAINER 2,30 X 6,00 M, ALT. 2,50 M, COM 1 SANITARIO, PARA ESCRITORIO, COMPLETO, SEM DIVISORIAS INTERNAS (NAO INCLUI MOBILIZACAO/DESMOBILIZACAO)</t>
  </si>
  <si>
    <t>MÊS</t>
  </si>
  <si>
    <t>FNDE 230</t>
  </si>
  <si>
    <t>LOCACAO DE CONTAINER 2,30 X 6,00 M, ALT. 2,50 M, PARA ESCRITORIO, SEM DIVISORIAS INTERNAS E SEM SANITARIO (NAO INCLUI MOBILIZACAO/DESMOBILIZACAO)</t>
  </si>
  <si>
    <t>FNDE 232</t>
  </si>
  <si>
    <t>LOCACAO DE CONTAINER 2,30 X 6,00 M, ALT. 2,50 M, PARA SANITARIO, COM 4 BACIAS, 8 CHUVEIROS,1 LAVATORIO E 1 MICTORIO (NAO INCLUI MOBILIZACAO/DESMOBILIZACAO)</t>
  </si>
  <si>
    <t>FNDE 392</t>
  </si>
  <si>
    <t>ADMINISTRAÇÃO LOCAL TIPO 2</t>
  </si>
  <si>
    <t>MOVIMENTO DE TERRA PARA FUNDAÇÕES</t>
  </si>
  <si>
    <t>EDIFICAÇÃO</t>
  </si>
  <si>
    <t>LIMPEZA MECANIZADA DE CAMADA VEGETAL, VEGETAÇÃO E PEQUENAS ÁRVORES (DIÂMETRO DE TRONCO MENOR QUE 0,20 M), COM TRATOR DE ESTEIRAS. AF_03/2024</t>
  </si>
  <si>
    <t>FUNDAÇÕES</t>
  </si>
  <si>
    <t>LASTRO DE CONCRETO MAGRO, APLICADO EM BLOCOS DE COROAMENTO OU SAPATAS, ESPESSURA DE 5 CM. AF_01/2024</t>
  </si>
  <si>
    <t>FABRICAÇÃO, MONTAGEM E DESMONTAGEM DE FÔRMA PARA BLOCO DE COROAMENTO, EM MADEIRA SERRADA, E=25 MM, 4 UTILIZAÇÕES. AF_01/2024</t>
  </si>
  <si>
    <t>ARMAÇÃO DE SAPATA ISOLADA, VIGA BALDRAME E SAPATA CORRIDA UTILIZANDO AÇO CA-50 DE 6,3 MM - MONTAGEM. AF_01/2024</t>
  </si>
  <si>
    <t>ARMAÇÃO DE SAPATA ISOLADA, VIGA BALDRAME E SAPATA CORRIDA UTILIZANDO AÇO CA-50 DE 10 MM - MONTAGEM. AF_01/2024</t>
  </si>
  <si>
    <t>ARMAÇÃO DE BLOCO, SAPATA ISOLADA, VIGA BALDRAME E SAPATA CORRIDA UTILIZANDO AÇO CA-50 DE 12,5 MM - MONTAGEM. AF_01/2024</t>
  </si>
  <si>
    <t>CONCRETAGEM DE SAPATA, FCK 30 MPA, COM USO DE BOMBA - LANÇAMENTO, ADENSAMENTO E ACABAMENTO. AF_01/2024</t>
  </si>
  <si>
    <t>CONCRETAGEM DE BLOCO DE COROAMENTO OU VIGA BALDRAME, FCK 30 MPA, COM USO DE BOMBA - LANÇAMENTO, ADENSAMENTO E ACABAMENTO. AF_01/2024</t>
  </si>
  <si>
    <t>ARMAÇÃO DE BLOCO UTILIZANDO AÇO CA-50 DE 10 MM - MONTAGEM. AF_01/2024</t>
  </si>
  <si>
    <t>FABRICAÇÃO, MONTAGEM E DESMONTAGEM DE FÔRMA PARA VIGA BALDRAME, EM CHAPA DE MADEIRA COMPENSADA RESINADA, E=17 MM, 4 UTILIZAÇÕES. AF_01/2024</t>
  </si>
  <si>
    <t>SUPERESTRUTURA</t>
  </si>
  <si>
    <t>CONCRETO ARMADO - PILARES</t>
  </si>
  <si>
    <t>ARMAÇÃO DE PILAR OU VIGA DE ESTRUTURA CONVENCIONAL DE CONCRETO ARMADO UTILIZANDO AÇO CA-50 DE 10,0 MM - MONTAGEM. AF_06/2022</t>
  </si>
  <si>
    <t>ARMAÇÃO DE PILAR OU VIGA DE ESTRUTURA CONVENCIONAL DE CONCRETO ARMADO UTILIZANDO AÇO CA-50 DE 12,5 MM - MONTAGEM. AF_06/2022</t>
  </si>
  <si>
    <t>ARMAÇÃO DE PILAR OU VIGA DE ESTRUTURA CONVENCIONAL DE CONCRETO ARMADO UTILIZANDO AÇO CA-60 DE 5,0 MM - MONTAGEM. AF_06/2022</t>
  </si>
  <si>
    <t>CONCRETO ARMADO - VIGAS</t>
  </si>
  <si>
    <t>ARMAÇÃO DE PILAR OU VIGA DE ESTRUTURA CONVENCIONAL DE CONCRETO ARMADO UTILIZANDO AÇO CA-50 DE 8,0 MM - MONTAGEM. AF_06/2022</t>
  </si>
  <si>
    <t>CONCRETO ARMADO PARA VERGAS</t>
  </si>
  <si>
    <t>04.04</t>
  </si>
  <si>
    <t>ESTRUTURA METÁLICA</t>
  </si>
  <si>
    <t>COMPACTAÇÃO MECÂNICA DE SOLO PARA EXECUÇÃO DE RADIER, PISO DE CONCRETO OU LAJE SOBRE SOLO, COM COMPACTADOR DE SOLOS A PERCUSSÃO. AF_09/2021</t>
  </si>
  <si>
    <t>CAMADA SEPARADORA PARA EXECUÇÃO DE RADIER, PISO DE CONCRETO OU LAJE SOBRE SOLO, EM LONA PLÁSTICA. AF_09/2021</t>
  </si>
  <si>
    <t>SISTEMA DE VEDAÇÃO VERTICAL</t>
  </si>
  <si>
    <t>ELEMENTOS VAZADOS</t>
  </si>
  <si>
    <t>101161</t>
  </si>
  <si>
    <t>ALVENARIA DE VEDAÇÃO COM ELEMENTO VAZADO DE CONCRETO (COBOGÓ) DE 7X50X50CM E ARGAMASSA DE ASSENTAMENTO COM PREPARO EM BETONEIRA. AF_05/2020</t>
  </si>
  <si>
    <t>ALVENARIA DE VEDAÇÃO DE BLOCOS CERÂMICOS FURADOS NA HORIZONTAL DE 9X19X19 CM (ESPESSURA 9 CM) E ARGAMASSA DE ASSENTAMENTO COM PREPARO EM BETONEIRA. AF_12/2021</t>
  </si>
  <si>
    <t>ALVENARIA DE VEDAÇÃO DE BLOCOS CERÂMICOS MACIÇOS DE 5X10X20CM (ESPESSURA 10CM) E ARGAMASSA DE ASSENTAMENTO COM PREPARO EM BETONEIRA. AF_05/2020</t>
  </si>
  <si>
    <t>DIVISÓRIAS</t>
  </si>
  <si>
    <t>05.04</t>
  </si>
  <si>
    <t>PORTAS DE MADEIRA</t>
  </si>
  <si>
    <t>FNDE 247</t>
  </si>
  <si>
    <t>FNDE 246</t>
  </si>
  <si>
    <t>06.01.05</t>
  </si>
  <si>
    <t>06.01.06</t>
  </si>
  <si>
    <t>FERRAGENS E ACESSÓRIOS</t>
  </si>
  <si>
    <t>FNDE 04</t>
  </si>
  <si>
    <t>PORTAS EM ALUMÍNIO</t>
  </si>
  <si>
    <t>FNDE 251</t>
  </si>
  <si>
    <t>FNDE 252</t>
  </si>
  <si>
    <t>PORTA DE ABRIR - PA2 - 80 X 210 CM EM CHAPA DE ALUMÍNIO, TIPO VENEZIANA COM GUARNIÇÃO, FIXAÇÃO COM PARAFUSOS - FORNECIMENTO E INSTALAÇÃO - CONFORME PROJETO DE ESQUADRIAS</t>
  </si>
  <si>
    <t>FNDE 253</t>
  </si>
  <si>
    <t>JANELAS EM ALUMÍNIO</t>
  </si>
  <si>
    <t>FNDE 258</t>
  </si>
  <si>
    <t>ESQUADRIA GERAL</t>
  </si>
  <si>
    <t>FNDE 280</t>
  </si>
  <si>
    <t>PF1 - PORTÃO METÁLICO DE ABRIR, 1,40 X 2,20 M, COM CHAPA METÁLICA, INCLUSO PINTURA, CONFORME PROJETO DE ESQUADRIAS</t>
  </si>
  <si>
    <t>FNDE 08</t>
  </si>
  <si>
    <t>FNDE 281</t>
  </si>
  <si>
    <t>FNDE 283</t>
  </si>
  <si>
    <t>06.05</t>
  </si>
  <si>
    <t>SISTEMAS DE COBERTURA</t>
  </si>
  <si>
    <t>FNDE 20</t>
  </si>
  <si>
    <t>CALHA EM CHAPA DE AÇO GALVANIZADO NÚMERO 24, DESENVOLVIMENTO DE 100 CM, INCLUSO TRANSPORTE VERTICAL. AF_07/2019</t>
  </si>
  <si>
    <t>FNDE 172</t>
  </si>
  <si>
    <t>FNDE 174</t>
  </si>
  <si>
    <t>REVESTIMENTOS INTERNO E EXTERNO</t>
  </si>
  <si>
    <t>EMBOÇO, EM ARGAMASSA TRAÇO 1:2:8, PREPARO MECÂNICO, APLICADO MANUALMENTE EM PAREDES INTERNAS DE AMBIENTES COM ÁREA MAIOR QUE 10M², E = 17,5MM, COM TALISCAS. AF_03/2024</t>
  </si>
  <si>
    <t>EMBOÇO OU MASSA ÚNICA EM ARGAMASSA TRAÇO 1:2:8, PREPARO MECÂNICO COM BETONEIRA 400 L, APLICADA MANUALMENTE EM PANOS CEGOS DE FACHADA (SEM PRESENÇA DE VÃOS), ESPESSURA DE 25 MM. AF_08/2022</t>
  </si>
  <si>
    <t>REVESTIMENTO CERÂMICO PARA PAREDES INTERNAS COM PLACAS TIPO ESMALTADA DE DIMENSÕES 33X45 CM APLICADAS NA ALTURA INTEIRA DAS PAREDES. AF_02/2023_PE</t>
  </si>
  <si>
    <t>FNDE 293</t>
  </si>
  <si>
    <t>FNDE 294</t>
  </si>
  <si>
    <t>FNDE 295</t>
  </si>
  <si>
    <t>FNDE 296</t>
  </si>
  <si>
    <t>FNDE 245</t>
  </si>
  <si>
    <t>FORRO EM DRYWALL, PARA AMBIENTES COMERCIAIS, INCLUSIVE ESTRUTURA BIRECIONAL DE FIXAÇÃO. AF_08/2023_PS</t>
  </si>
  <si>
    <t>FNDE 18</t>
  </si>
  <si>
    <t>SISTEMAS DE PISOS</t>
  </si>
  <si>
    <t>REVESTIMENTO CERÂMICO PARA PISO COM PLACAS TIPO ESMALTADA DE DIMENSÕES 60X60 CM APLICADA EM AMBIENTES DE ÁREA MAIOR QUE 10 M2. AF_02/2023_PE</t>
  </si>
  <si>
    <t>REVESTIMENTO CERÂMICO PARA PISO COM PLACAS TIPO ESMALTADA DE DIMENSÕES 45X45 CM APLICADA EM AMBIENTES DE ÁREA MAIOR QUE 10 M2. AF_02/2023_PE</t>
  </si>
  <si>
    <t>FNDE 09</t>
  </si>
  <si>
    <t>RODAPÉ CERÂMICO DE 7CM DE ALTURA COM PLACAS TIPO ESMALTADA DE DIMENSÕES 60X60CM. AF_02/2023</t>
  </si>
  <si>
    <t>PAVIMENTAÇÃO EXTERNA</t>
  </si>
  <si>
    <t>FNDE 190</t>
  </si>
  <si>
    <t>FNDE 10</t>
  </si>
  <si>
    <t>PLANTIO DE GRAMA BATATAIS EM PLACAS. AF_07/2024</t>
  </si>
  <si>
    <t>PINTURAS E ACABAMENTOS</t>
  </si>
  <si>
    <t>EMASSAMENTO COM MASSA LÁTEX, APLICAÇÃO EM PAREDE, DUAS DEMÃOS, LIXAMENTO MANUAL. AF_04/2023</t>
  </si>
  <si>
    <t>FNDE 402</t>
  </si>
  <si>
    <t>PINTURA TINTA DE ACABAMENTO (PIGMENTADA) ESMALTE SINTÉTICO ACETINADO EM MADEIRA, 2 DEMÃOS. AF_01/2021</t>
  </si>
  <si>
    <t>FNDE 201</t>
  </si>
  <si>
    <t>PINTURA DE FORROS</t>
  </si>
  <si>
    <t>EMASSAMENTO COM MASSA LÁTEX, APLICAÇÃO EM TETO, UMA DEMÃO, LIXAMENTO MANUAL. AF_04/2023</t>
  </si>
  <si>
    <t>PINTURA LÁTEX ACRÍLICA PREMIUM, APLICAÇÃO MANUAL EM TETO, DUAS DEMÃOS. AF_04/2023</t>
  </si>
  <si>
    <t>TUBULAÇÕES E CONEXÕES DE PVC RÍGIDO</t>
  </si>
  <si>
    <t>TUBO, PVC, SOLDÁVEL, DE 25MM, INSTALADO EM RAMAL OU SUB-RAMAL DE ÁGUA - FORNECIMENTO E INSTALAÇÃO. AF_06/2022</t>
  </si>
  <si>
    <t>TUBO, PVC, SOLDÁVEL, DE 50MM, INSTALADO EM RAMAL DE DISTRIBUIÇÃO DE ÁGUA - FORNECIMENTO E INSTALAÇÃO. AF_06/2022</t>
  </si>
  <si>
    <t>TUBO, PVC, SOLDÁVEL, DE 60MM, INSTALADO EM PRUMADA DE ÁGUA - FORNECIMENTO E INSTALAÇÃO. AF_06/2022</t>
  </si>
  <si>
    <t>TUBO, PVC, SOLDÁVEL, DE 85MM, INSTALADO EM PRUMADA DE ÁGUA - FORNECIMENTO E INSTALAÇÃO. AF_06/2022</t>
  </si>
  <si>
    <t>JOELHO 90 GRAUS, PVC, SOLDÁVEL, DN 60MM, INSTALADO EM PRUMADA DE ÁGUA - FORNECIMENTO E INSTALAÇÃO. AF_06/2022</t>
  </si>
  <si>
    <t>TE, PVC, SOLDÁVEL, DN 85MM, INSTALADO EM PRUMADA DE ÁGUA - FORNECIMENTO E INSTALAÇÃO. AF_06/2022</t>
  </si>
  <si>
    <t>TE DE REDUÇÃO, PVC, SOLDÁVEL, DN 75MM X 50MM, INSTALADO EM PRUMADA DE ÁGUA - FORNECIMENTO E INSTALAÇÃO. AF_06/2022</t>
  </si>
  <si>
    <t>04.02.05</t>
  </si>
  <si>
    <t>04.04.01</t>
  </si>
  <si>
    <t>04.04.02</t>
  </si>
  <si>
    <t>05.02.02</t>
  </si>
  <si>
    <t>05.02.03</t>
  </si>
  <si>
    <t>05.02.04</t>
  </si>
  <si>
    <t>05.02.05</t>
  </si>
  <si>
    <t>05.04.01</t>
  </si>
  <si>
    <t>05.04.02</t>
  </si>
  <si>
    <t>06.04.03</t>
  </si>
  <si>
    <t>06.04.04</t>
  </si>
  <si>
    <t>06.04.05</t>
  </si>
  <si>
    <t>06.04.06</t>
  </si>
  <si>
    <t>06.04.07</t>
  </si>
  <si>
    <t>06.04.08</t>
  </si>
  <si>
    <t>06.04.09</t>
  </si>
  <si>
    <t>06.04.10</t>
  </si>
  <si>
    <t>06.04.11</t>
  </si>
  <si>
    <t>06.04.12</t>
  </si>
  <si>
    <t>06.04.13</t>
  </si>
  <si>
    <t>06.04.14</t>
  </si>
  <si>
    <t>06.04.15</t>
  </si>
  <si>
    <t>06.05.01</t>
  </si>
  <si>
    <t>06.06</t>
  </si>
  <si>
    <t>06.06.01</t>
  </si>
  <si>
    <t>06.06.02</t>
  </si>
  <si>
    <t>06.06.03</t>
  </si>
  <si>
    <t>06.06.04</t>
  </si>
  <si>
    <t>06.06.05</t>
  </si>
  <si>
    <t>06.06.06</t>
  </si>
  <si>
    <t>06.06.07</t>
  </si>
  <si>
    <t>10.01.03</t>
  </si>
  <si>
    <t>10.01.04</t>
  </si>
  <si>
    <t>10.01.05</t>
  </si>
  <si>
    <t>10.02</t>
  </si>
  <si>
    <t>10.02.01</t>
  </si>
  <si>
    <t>10.02.02</t>
  </si>
  <si>
    <t>11.01.08</t>
  </si>
  <si>
    <t>13.02.02</t>
  </si>
  <si>
    <t>14.01.04</t>
  </si>
  <si>
    <t>14.01.05</t>
  </si>
  <si>
    <t>14.01.06</t>
  </si>
  <si>
    <t>14.01.07</t>
  </si>
  <si>
    <t>14.01.08</t>
  </si>
  <si>
    <t>14.02</t>
  </si>
  <si>
    <t>14.02.01</t>
  </si>
  <si>
    <t>14.03</t>
  </si>
  <si>
    <t>14.03.01</t>
  </si>
  <si>
    <t>14.03.02</t>
  </si>
  <si>
    <t>14.03.03</t>
  </si>
  <si>
    <t>16.01</t>
  </si>
  <si>
    <t>16.01.01</t>
  </si>
  <si>
    <t>16.01.02</t>
  </si>
  <si>
    <t>16.02</t>
  </si>
  <si>
    <t>16.02.01</t>
  </si>
  <si>
    <t>16.02.02</t>
  </si>
  <si>
    <t>16.03.01</t>
  </si>
  <si>
    <t>16.03.02</t>
  </si>
  <si>
    <t>16.03.03</t>
  </si>
  <si>
    <t>16.03.04</t>
  </si>
  <si>
    <t>16.03.05</t>
  </si>
  <si>
    <t>16.03.06</t>
  </si>
  <si>
    <t>16.03.07</t>
  </si>
  <si>
    <t>16.03.08</t>
  </si>
  <si>
    <t>16.03</t>
  </si>
  <si>
    <t>16.04</t>
  </si>
  <si>
    <t>16.04.01</t>
  </si>
  <si>
    <t>16.04.02</t>
  </si>
  <si>
    <t>16.04.03</t>
  </si>
  <si>
    <t>16.04.04</t>
  </si>
  <si>
    <t>16.04.05</t>
  </si>
  <si>
    <t>16.05</t>
  </si>
  <si>
    <t>16.05.01</t>
  </si>
  <si>
    <t>10.02.03</t>
  </si>
  <si>
    <t>10.02.04</t>
  </si>
  <si>
    <t>10.02.05</t>
  </si>
  <si>
    <t>10.02.06</t>
  </si>
  <si>
    <t>10.02.07</t>
  </si>
  <si>
    <t>TUBULAÇÕES E CONEXÕES - METAIS</t>
  </si>
  <si>
    <t>REGISTRO DE GAVETA BRUTO, LATÃO, ROSCÁVEL, 3" - FORNECIMENTO E INSTALAÇÃO. AF_08/2021</t>
  </si>
  <si>
    <t>REGISTRO DE GAVETA BRUTO, LATÃO, ROSCÁVEL, 1 1/2", COM ACABAMENTO E CANOPLA CROMADOS - FORNECIMENTO E INSTALAÇÃO. AF_08/2021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</si>
  <si>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</si>
  <si>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</si>
  <si>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RESERVATÓRIO 15.000 L</t>
  </si>
  <si>
    <t>FNDE 391</t>
  </si>
  <si>
    <t>12.01.08</t>
  </si>
  <si>
    <t>12.01.09</t>
  </si>
  <si>
    <t>12.01.10</t>
  </si>
  <si>
    <t>12.01.11</t>
  </si>
  <si>
    <t>12.01.12</t>
  </si>
  <si>
    <t>12.01.13</t>
  </si>
  <si>
    <t>12.01.14</t>
  </si>
  <si>
    <t>12.01.15</t>
  </si>
  <si>
    <t>12.01.16</t>
  </si>
  <si>
    <t>12.01.17</t>
  </si>
  <si>
    <t>12.01.18</t>
  </si>
  <si>
    <t>12.01.19</t>
  </si>
  <si>
    <t>12.01.20</t>
  </si>
  <si>
    <t>12.01.21</t>
  </si>
  <si>
    <t>12.01.22</t>
  </si>
  <si>
    <t>12.01.23</t>
  </si>
  <si>
    <t>12.01.24</t>
  </si>
  <si>
    <t>12.01.25</t>
  </si>
  <si>
    <t>12.01.26</t>
  </si>
  <si>
    <t>12.01.27</t>
  </si>
  <si>
    <t>12.01.28</t>
  </si>
  <si>
    <t>12.01.29</t>
  </si>
  <si>
    <t>12.01.30</t>
  </si>
  <si>
    <t>12.01.31</t>
  </si>
  <si>
    <t>12.01.32</t>
  </si>
  <si>
    <t>12.01.33</t>
  </si>
  <si>
    <t>12.01.34</t>
  </si>
  <si>
    <t>12.01.35</t>
  </si>
  <si>
    <t>12.01.36</t>
  </si>
  <si>
    <t>12.01.37</t>
  </si>
  <si>
    <t>12.01.38</t>
  </si>
  <si>
    <t>12.01.39</t>
  </si>
  <si>
    <t>12.01.40</t>
  </si>
  <si>
    <t>12.01.41</t>
  </si>
  <si>
    <t>12.01.42</t>
  </si>
  <si>
    <t>12.02.04</t>
  </si>
  <si>
    <t>12.02.05</t>
  </si>
  <si>
    <t>12.02.06</t>
  </si>
  <si>
    <t>TUBULAÇÕES E CONEXÕES DE PVC</t>
  </si>
  <si>
    <t>TUBO PVC, SÉRIE R, ÁGUA PLUVIAL, DN 100 MM, FORNECIDO E INSTALADO EM CONDUTORES VERTICAIS DE ÁGUAS PLUVIAIS. AF_06/2022</t>
  </si>
  <si>
    <t>TUBO PVC, SÉRIE R, ÁGUA PLUVIAL, DN 150 MM, FORNECIDO E INSTALADO EM CONDUTORES VERTICAIS DE ÁGUAS PLUVIAIS. AF_06/2022</t>
  </si>
  <si>
    <t>JOELHO 45 GRAUS, PVC, SERIE R, ÁGUA PLUVIAL, DN 100 MM, JUNTA ELÁSTICA, FORNECIDO E INSTALADO EM CONDUTORES VERTICAIS DE ÁGUAS PLUVIAIS. AF_06/2022</t>
  </si>
  <si>
    <t>JOELHO 90 GRAUS, PVC, SERIE R, ÁGUA PLUVIAL, DN 100 MM, JUNTA ELÁSTICA, FORNECIDO E INSTALADO EM CONDUTORES VERTICAIS DE ÁGUAS PLUVIAIS. AF_06/2022</t>
  </si>
  <si>
    <t>ACESSÓRIOS</t>
  </si>
  <si>
    <t>CAIXA ENTERRADA HIDRÁULICA RETANGULAR EM ALVENARIA COM TIJOLOS CERÂMICOS MACIÇOS, DIMENSÕES INTERNAS: 0,6X0,6X0,6 M PARA REDE DE DRENAGEM. AF_12/2020</t>
  </si>
  <si>
    <t>TUBULAÇÕES E CONEXÕES</t>
  </si>
  <si>
    <t>TUBO PVC, SERIE NORMAL, ESGOTO PREDIAL, DN 100 MM, FORNECIDO E INSTALADO EM RAMAL DE DESCARGA OU RAMAL DE ESGOTO SANITÁRIO. AF_08/2022</t>
  </si>
  <si>
    <t>TUBO PVC, SERIE NORMAL, ESGOTO PREDIAL, DN 40 MM, FORNECIDO E INSTALADO EM RAMAL DE DESCARGA OU RAMAL DE ESGOTO SANITÁRIO. AF_08/2022</t>
  </si>
  <si>
    <t>TUBO PVC, SERIE NORMAL, ESGOTO PREDIAL, DN 50 MM, FORNECIDO E INSTALADO EM RAMAL DE DESCARGA OU RAMAL DE ESGOTO SANITÁRIO. AF_08/2022</t>
  </si>
  <si>
    <t>TUBO PVC, SERIE NORMAL, ESGOTO PREDIAL, DN 75 MM, FORNECIDO E INSTALADO EM RAMAL DE DESCARGA OU RAMAL DE ESGOTO SANITÁRIO. AF_08/2022</t>
  </si>
  <si>
    <t>JOELHO 45 GRAUS, PVC, SERIE NORMAL, ESGOTO PREDIAL, DN 40 MM, JUNTA SOLDÁVEL, FORNECIDO E INSTALADO EM RAMAL DE DESCARGA OU RAMAL DE ESGOTO SANITÁRIO. AF_08/2022</t>
  </si>
  <si>
    <t>JOELHO 45 GRAUS, PVC, SERIE NORMAL, ESGOTO PREDIAL, DN 50 MM, JUNTA ELÁSTICA, FORNECIDO E INSTALADO EM RAMAL DE DESCARGA OU RAMAL DE ESGOTO SANITÁRIO. AF_08/2022</t>
  </si>
  <si>
    <t>JOELHO 45 GRAUS, PVC, SERIE NORMAL, ESGOTO PREDIAL, DN 75 MM, JUNTA ELÁSTICA, FORNECIDO E INSTALADO EM RAMAL DE DESCARGA OU RAMAL DE ESGOTO SANITÁRIO. AF_08/2022</t>
  </si>
  <si>
    <t>JOELHO 45 GRAUS, PVC, SERIE NORMAL, ESGOTO PREDIAL, DN 100 MM, JUNTA ELÁSTICA, FORNECIDO E INSTALADO EM RAMAL DE DESCARGA OU RAMAL DE ESGOTO SANITÁRIO. AF_08/2022</t>
  </si>
  <si>
    <t>JOELHO 90 GRAUS, PVC, SERIE NORMAL, ESGOTO PREDIAL, DN 100 MM, JUNTA ELÁSTICA, FORNECIDO E INSTALADO EM RAMAL DE DESCARGA OU RAMAL DE ESGOTO SANITÁRIO. AF_08/2022</t>
  </si>
  <si>
    <t>JOELHO 90 GRAUS, PVC, SERIE NORMAL, ESGOTO PREDIAL, DN 50 MM, JUNTA ELÁSTICA, FORNECIDO E INSTALADO EM RAMAL DE DESCARGA OU RAMAL DE ESGOTO SANITÁRIO. AF_08/2022</t>
  </si>
  <si>
    <t>JOELHO 90 GRAUS, PVC, SERIE NORMAL, ESGOTO PREDIAL, DN 40 MM, JUNTA SOLDÁVEL, FORNECIDO E INSTALADO EM RAMAL DE DESCARGA OU RAMAL DE ESGOTO SANITÁRIO. AF_08/2022</t>
  </si>
  <si>
    <t>CAIXA SIFONADA, PVC, DN 150 X 185 X 75 MM, JUNTA ELÁSTICA, FORNECIDA E INSTALADA EM RAMAL DE DESCARGA OU EM RAMAL DE ESGOTO SANITÁRIO. AF_08/2022</t>
  </si>
  <si>
    <t>TE, PVC, SERIE NORMAL, ESGOTO PREDIAL, DN 50 X 50 MM, JUNTA ELÁSTICA, FORNECIDO E INSTALADO EM RAMAL DE DESCARGA OU RAMAL DE ESGOTO SANITÁRIO. AF_08/2022</t>
  </si>
  <si>
    <t>TERMINAL DE VENTILAÇÃO, PVC, SÉRIE NORMAL, ESGOTO PREDIAL, DN 50 MM, JUNTA SOLDÁVEL, FORNECIDO E INSTALADO EM PRUMADA DE ESGOTO SANITÁRIO OU VENTILAÇÃO. AF_08/2022</t>
  </si>
  <si>
    <t>BUCHA DE REDUÇÃO LONGA, PVC, SÉRIE NORMAL, ESGOTO PREDIAL, DN 50 X 40 MM, JUNTA SOLDÁVEL E ELÁSTICA, FORNECIDO E INSTALADO EM RAMAL DE DESCARGA OU RAMAL DE ESGOTO SANITÁRIO. AF_08/2022</t>
  </si>
  <si>
    <t>LOUÇAS, ACESSÓRIOS E METAIS</t>
  </si>
  <si>
    <t>FNDE 11</t>
  </si>
  <si>
    <t>FNDE 219</t>
  </si>
  <si>
    <t>FNDE 217</t>
  </si>
  <si>
    <t>FNDE 224</t>
  </si>
  <si>
    <t>FNDE 14</t>
  </si>
  <si>
    <t>TORNEIRA ELETRICA DE PAREDE, BICA ALTA, PARA COZINHA, 5500 W (110/220 V)</t>
  </si>
  <si>
    <t>FNDE 225</t>
  </si>
  <si>
    <t>FNDE 13</t>
  </si>
  <si>
    <t>FNDE 226</t>
  </si>
  <si>
    <t>FNDE 215</t>
  </si>
  <si>
    <t>FNDE 15</t>
  </si>
  <si>
    <t>TOALHEIRO PLASTICO TIPO DISPENSER PARA PAPEL TOALHA INTERFOLHADO</t>
  </si>
  <si>
    <t>FNDE 16</t>
  </si>
  <si>
    <t>PAPELEIRA PLASTICA TIPO DISPENSER PARA PAPEL HIGIENICO ROLAO</t>
  </si>
  <si>
    <t>FNDE 12</t>
  </si>
  <si>
    <t>FNDE 34</t>
  </si>
  <si>
    <t>CABIDE/GANCHO DE BANHEIRO SIMPLES EM METAL CROMADO</t>
  </si>
  <si>
    <t>FNDE 29</t>
  </si>
  <si>
    <t>REGISTRO OU REGULADOR DE GÁS DE COZINHA - FORNECIMENTO E INSTALAÇÃO. AF_08/2021</t>
  </si>
  <si>
    <t>TUBO DE AÇO GALVANIZADO COM COSTURA, CLASSE MÉDIA, CONEXÃO ROSQUEADA, DN 20 (3/4"), INSTALADO EM RAMAIS E SUB-RAMAIS DE GÁS - FORNECIMENTO E INSTALAÇÃO. AF_10/2020</t>
  </si>
  <si>
    <t>FNDE 301</t>
  </si>
  <si>
    <t>CAP OU TAMPAO DE FERRO GALVANIZADO, COM ROSCA BSP, DE 3/4"</t>
  </si>
  <si>
    <t>FNDE 260</t>
  </si>
  <si>
    <t>VÁLVULA DE ESFERA BRUTA, BRONZE, ROSCÁVEL, 3/4'' - FORNECIMENTO E INSTALAÇÃO. AF_08/2021</t>
  </si>
  <si>
    <t>TÊ, EM FERRO GALVANIZADO, CONEXÃO ROSQUEADA, DN 20 (3/4"), INSTALADO EM RAMAIS E SUB-RAMAIS DE GÁS - FORNECIMENTO E INSTALAÇÃO. AF_10/2020</t>
  </si>
  <si>
    <t>LUVA, EM FERRO GALVANIZADO, CONEXÃO ROSQUEADA, DN 20 (3/4"), INSTALADO EM RAMAIS E SUB-RAMAIS DE GÁS - FORNECIMENTO E INSTALAÇÃO. AF_10/2020</t>
  </si>
  <si>
    <t>CURVA 90 GRAUS, EM AÇO, CONEXÃO SOLDADA, DN 20 (3/4"), INSTALADO EM RAMAIS E SUB-RAMAIS DE GÁS - FORNECIMENTO E INSTALAÇÃO. AF_10/2020</t>
  </si>
  <si>
    <t>CURVA 90 GRAUS, EM AÇO, CONEXÃO SOLDADA, DN 15 (1/2"), INSTALADO EM RAMAIS E SUB-RAMAIS DE GÁS - FORNECIMENTO E INSTALAÇÃO. AF_10/2020</t>
  </si>
  <si>
    <t>14.01.09</t>
  </si>
  <si>
    <t>14.01.10</t>
  </si>
  <si>
    <t>14.01.11</t>
  </si>
  <si>
    <t>14.01.12</t>
  </si>
  <si>
    <t>14.01.13</t>
  </si>
  <si>
    <t>14.01.14</t>
  </si>
  <si>
    <t>14.01.15</t>
  </si>
  <si>
    <t>14.01.16</t>
  </si>
  <si>
    <t>14.01.17</t>
  </si>
  <si>
    <t>14.01.18</t>
  </si>
  <si>
    <t>14.01.19</t>
  </si>
  <si>
    <t>14.01.20</t>
  </si>
  <si>
    <t>14.01.21</t>
  </si>
  <si>
    <t>14.01.22</t>
  </si>
  <si>
    <t>14.02.02</t>
  </si>
  <si>
    <t>14.02.03</t>
  </si>
  <si>
    <t>15.01.13</t>
  </si>
  <si>
    <t>SISTEMA DE PROTEÇÃO CONTRA INCÊNDIO</t>
  </si>
  <si>
    <t>EXTINTORES</t>
  </si>
  <si>
    <t>HIDRANTES</t>
  </si>
  <si>
    <t>HIDRANTE SUBTERRÂNEO PREDIAL (COM CURVA LONGA E CAIXA), DN 75 MM - FORNECIMENTO E INSTALAÇÃO. AF_10/2020</t>
  </si>
  <si>
    <t>MANÔMETRO 0 A 200 PSI (0 A 14 KGF/CM2), D = 50MM - FORNECIMENTO E INSTALAÇÃO. AF_10/2020</t>
  </si>
  <si>
    <t>FNDE 332</t>
  </si>
  <si>
    <t>FNDE 112</t>
  </si>
  <si>
    <t>FNDE 67</t>
  </si>
  <si>
    <t>COTOVELO 90 GRAUS, EM FERRO GALVANIZADO, CONEXÃO ROSQUEADA, DN 65 MM (2 1/2"), INSTALADO EM RESERVAÇÃO PREDIAL DE ÁGUA - FORNECIMENTO E INSTALAÇÃO. AF_04/2024</t>
  </si>
  <si>
    <t>SINALIZAÇÕES</t>
  </si>
  <si>
    <t>FNDE 303</t>
  </si>
  <si>
    <t>17.01</t>
  </si>
  <si>
    <t>17.01.01</t>
  </si>
  <si>
    <t>18.01.01</t>
  </si>
  <si>
    <t>19.01.01</t>
  </si>
  <si>
    <t>17.02</t>
  </si>
  <si>
    <t>17.01.02</t>
  </si>
  <si>
    <t>17.01.03</t>
  </si>
  <si>
    <t>17.01.04</t>
  </si>
  <si>
    <t>17.02.01</t>
  </si>
  <si>
    <t>17.02.02</t>
  </si>
  <si>
    <t>17.02.03</t>
  </si>
  <si>
    <t>17.02.04</t>
  </si>
  <si>
    <t>17.02.05</t>
  </si>
  <si>
    <t>17.02.06</t>
  </si>
  <si>
    <t>17.02.07</t>
  </si>
  <si>
    <t>17.02.08</t>
  </si>
  <si>
    <t>17.02.09</t>
  </si>
  <si>
    <t>17.02.10</t>
  </si>
  <si>
    <t>17.02.11</t>
  </si>
  <si>
    <t>17.02.12</t>
  </si>
  <si>
    <t>17.02.13</t>
  </si>
  <si>
    <t>17.02.14</t>
  </si>
  <si>
    <t>17.03</t>
  </si>
  <si>
    <t>ELETRODUTO RÍGIDO ROSCÁVEL, PVC, DN 60 MM (2"), PARA REDE ENTERRADA DE DISTRIBUIÇÃO DE ENERGIA ELÉTRICA - FORNECIMENTO E INSTALAÇÃO. AF_12/2021</t>
  </si>
  <si>
    <t>CAIXA RETANGULAR 4" X 2" MÉDIA (1,30 M DO PISO), PVC, INSTALADA EM PAREDE - FORNECIMENTO E INSTALAÇÃO. AF_03/2023</t>
  </si>
  <si>
    <t>17.04</t>
  </si>
  <si>
    <t>CABO DE COBRE FLEXÍVEL ISOLADO, 2,5 MM², ANTI-CHAMA 450/750 V, PARA CIRCUITOS TERMINAIS - FORNECIMENTO E INSTALAÇÃO. AF_03/2023</t>
  </si>
  <si>
    <t>CABO DE COBRE FLEXÍVEL ISOLADO, 4 MM², ANTI-CHAMA 450/750 V, PARA CIRCUITOS TERMINAIS - FORNECIMENTO E INSTALAÇÃO. AF_03/2023</t>
  </si>
  <si>
    <t>CABO DE COBRE FLEXÍVEL ISOLADO, 10 MM², ANTI-CHAMA 450/750 V, PARA CIRCUITOS TERMINAIS - FORNECIMENTO E INSTALAÇÃO. AF_03/2023</t>
  </si>
  <si>
    <t>CABO DE COBRE FLEXÍVEL ISOLADO, 25 MM², ANTI-CHAMA 0,6/1,0 KV, PARA REDE ENTERRADA DE DISTRIBUIÇÃO DE ENERGIA ELÉTRICA - FORNECIMENTO E INSTALAÇÃO. AF_12/2021</t>
  </si>
  <si>
    <t>CABO DE COBRE FLEXÍVEL ISOLADO, 35 MM², ANTI-CHAMA 0,6/1,0 KV, PARA REDE ENTERRADA DE DISTRIBUIÇÃO DE ENERGIA ELÉTRICA - FORNECIMENTO E INSTALAÇÃO. AF_12/2021</t>
  </si>
  <si>
    <t>CABO DE COBRE FLEXÍVEL ISOLADO, 50 MM², ANTI-CHAMA 0,6/1,0 KV, PARA REDE ENTERRADA DE DISTRIBUIÇÃO DE ENERGIA ELÉTRICA - FORNECIMENTO E INSTALAÇÃO. AF_12/2021</t>
  </si>
  <si>
    <t>17.05</t>
  </si>
  <si>
    <t>ELETROCALHAS</t>
  </si>
  <si>
    <t>17.06</t>
  </si>
  <si>
    <t>INTERRUPTOR PARALELO (1 MÓDULO), 10A/250V, INCLUINDO SUPORTE E PLACA - FORNECIMENTO E INSTALAÇÃO. AF_03/2023</t>
  </si>
  <si>
    <t>INTERRUPTOR SIMPLES (3 MÓDULOS), 10A/250V, INCLUINDO SUPORTE E PLACA - FORNECIMENTO E INSTALAÇÃO. AF_03/2023</t>
  </si>
  <si>
    <t>18.01</t>
  </si>
  <si>
    <t>INSTALAÇÕES DE CLIMATIZAÇÃO</t>
  </si>
  <si>
    <t>DUTOS</t>
  </si>
  <si>
    <t>CABO DE COBRE FLEXÍVEL ISOLADO, 2,5 MM², ANTI-CHAMA 0,6/1,0 KV, PARA CIRCUITOS TERMINAIS - FORNECIMENTO E INSTALAÇÃO. AF_03/2023</t>
  </si>
  <si>
    <t>CABO DE COBRE FLEXÍVEL ISOLADO, 4 MM², ANTI-CHAMA 0,6/1,0 KV, PARA CIRCUITOS TERMINAIS - FORNECIMENTO E INSTALAÇÃO. AF_03/2023</t>
  </si>
  <si>
    <t>ADAPTADOR CURTO COM BOLSA E ROSCA PARA REGISTRO, PVC, SOLDÁVEL, DN 40MM X 1.1/4", INSTALADO EM RAMAL DE DISTRIBUIÇÃO DE ÁGUA - FORNECIMENTO E INSTALAÇÃO. AF_06/2022</t>
  </si>
  <si>
    <t>17.03.01</t>
  </si>
  <si>
    <t>17.03.02</t>
  </si>
  <si>
    <t>17.03.03</t>
  </si>
  <si>
    <t>17.03.04</t>
  </si>
  <si>
    <t>17.03.05</t>
  </si>
  <si>
    <t>17.03.06</t>
  </si>
  <si>
    <t>17.03.07</t>
  </si>
  <si>
    <t>17.03.08</t>
  </si>
  <si>
    <t>17.03.09</t>
  </si>
  <si>
    <t>17.04.01</t>
  </si>
  <si>
    <t>17.04.02</t>
  </si>
  <si>
    <t>17.05.01</t>
  </si>
  <si>
    <t>17.05.02</t>
  </si>
  <si>
    <t>17.06.01</t>
  </si>
  <si>
    <t>17.06.02</t>
  </si>
  <si>
    <t>17.06.03</t>
  </si>
  <si>
    <t>17.06.04</t>
  </si>
  <si>
    <t>17.06.05</t>
  </si>
  <si>
    <t>17.06.06</t>
  </si>
  <si>
    <t>17.06.07</t>
  </si>
  <si>
    <t>17.06.08</t>
  </si>
  <si>
    <t>17.06.09</t>
  </si>
  <si>
    <t>17.06.10</t>
  </si>
  <si>
    <t>18.01.02</t>
  </si>
  <si>
    <t>18.01.03</t>
  </si>
  <si>
    <t>18.01.04</t>
  </si>
  <si>
    <t>18.01.05</t>
  </si>
  <si>
    <t>18.02</t>
  </si>
  <si>
    <t>DRENO</t>
  </si>
  <si>
    <t>TUBO, PVC, SOLDÁVEL, DE 40MM, INSTALADO EM RAMAL DE DISTRIBUIÇÃO DE ÁGUA - FORNECIMENTO E INSTALAÇÃO. AF_06/2022</t>
  </si>
  <si>
    <t>JOELHO 90 GRAUS, PVC, SOLDÁVEL, DN 40MM, INSTALADO EM RAMAL DE DISTRIBUIÇÃO DE ÁGUA - FORNECIMENTO E INSTALAÇÃO. AF_06/2022</t>
  </si>
  <si>
    <t>TE, PVC, SOLDÁVEL, DN 40MM, INSTALADO EM RAMAL DE DISTRIBUIÇÃO DE ÁGUA - FORNECIMENTO E INSTALAÇÃO. AF_06/2022</t>
  </si>
  <si>
    <t>INSTALAÇÕES DE CABEAMENTO ESTRUTURADO</t>
  </si>
  <si>
    <t>ACESSÓRIOS CABEAMENTO</t>
  </si>
  <si>
    <t>FNDE 385</t>
  </si>
  <si>
    <t>FNDE 123</t>
  </si>
  <si>
    <t>FNDE 122</t>
  </si>
  <si>
    <t>FNDE 125</t>
  </si>
  <si>
    <t>GUIA VERTICAL 200 MM PARA CABOS</t>
  </si>
  <si>
    <t>CAIXAS E QUADROS</t>
  </si>
  <si>
    <t>19.01</t>
  </si>
  <si>
    <t>18.02.01</t>
  </si>
  <si>
    <t>18.02.02</t>
  </si>
  <si>
    <t>18.02.03</t>
  </si>
  <si>
    <t>18.02.04</t>
  </si>
  <si>
    <t>DISPOSITIVOS</t>
  </si>
  <si>
    <t>FNDE 375</t>
  </si>
  <si>
    <t>FNDE 70</t>
  </si>
  <si>
    <t>ELETROCALHA E ELETRODUTOS</t>
  </si>
  <si>
    <t>19.01.02</t>
  </si>
  <si>
    <t>19.01.03</t>
  </si>
  <si>
    <t>19.01.04</t>
  </si>
  <si>
    <t>19.01.05</t>
  </si>
  <si>
    <t>19.01.06</t>
  </si>
  <si>
    <t>19.01.07</t>
  </si>
  <si>
    <t>CABEAMENTO</t>
  </si>
  <si>
    <t>SISTEMA DE EXAUSTÃO MECÂNICA</t>
  </si>
  <si>
    <t>20.01</t>
  </si>
  <si>
    <t>FNDE 45</t>
  </si>
  <si>
    <t>ARMAÇÃO UTILIZANDO AÇO CA-25 DE 10,0 MM - MONTAGEM. AF_06/2022</t>
  </si>
  <si>
    <t>CONECTOR SPLIT-BOLT, PARA SPDA, PARA CABOS ATÉ 50 MM2 - FORNECIMENTO E INSTALAÇÃO. AF_08/2023</t>
  </si>
  <si>
    <t>SUPORTE ISOLADOR PARA FIXAÇÃO DA CORDOALHA DE COBRE EM ALVENARIA OU CONCRETO - FORNECIMENTO E INSTALAÇÃO. AF_08/2023</t>
  </si>
  <si>
    <t>HASTE DE ATERRAMENTO, DIÂMETRO 5/8", COM 3 METROS - FORNECIMENTO E INSTALAÇÃO. AF_08/2023</t>
  </si>
  <si>
    <t>CORDOALHA DE COBRE NU 50 MM², ENTERRADA - FORNECIMENTO E INSTALAÇÃO. AF_08/2023</t>
  </si>
  <si>
    <t>CAIXA DE INSPEÇÃO PARA ATERRAMENTO, CIRCULAR, EM POLIETILENO, DIÂMETRO INTERNO = 0,3 M. AF_12/2020</t>
  </si>
  <si>
    <t>FNDE 39</t>
  </si>
  <si>
    <t>FNDE 40</t>
  </si>
  <si>
    <t>FNDE 47</t>
  </si>
  <si>
    <t>FNDE 48</t>
  </si>
  <si>
    <t>SUPORTE MÃO FRANCESA EM AÇO, ABAS IGUAIS 30 CM, CAPACIDADE MINIMA 60 KG, BRANCO - FORNECIMENTO E INSTALAÇÃO. AF_01/2020</t>
  </si>
  <si>
    <t>FNDE 51</t>
  </si>
  <si>
    <t>FNDE 38</t>
  </si>
  <si>
    <t>21.01</t>
  </si>
  <si>
    <t>21.01.01</t>
  </si>
  <si>
    <t>21.01.02</t>
  </si>
  <si>
    <t>21.01.03</t>
  </si>
  <si>
    <t>22.01</t>
  </si>
  <si>
    <t>SERVIÇOS FINAIS</t>
  </si>
  <si>
    <t>23.01</t>
  </si>
  <si>
    <t>23.01.01</t>
  </si>
  <si>
    <t>23.01.02</t>
  </si>
  <si>
    <t>22.01.01</t>
  </si>
  <si>
    <t>22.01.02</t>
  </si>
  <si>
    <t>22.01.03</t>
  </si>
  <si>
    <t>22.01.04</t>
  </si>
  <si>
    <t>22.01.05</t>
  </si>
  <si>
    <t>22.01.06</t>
  </si>
  <si>
    <t>22.01.07</t>
  </si>
  <si>
    <t>22.01.08</t>
  </si>
  <si>
    <t>22.01.09</t>
  </si>
  <si>
    <t>20.01.01</t>
  </si>
  <si>
    <t>20.01.02</t>
  </si>
  <si>
    <t>16.05.02</t>
  </si>
  <si>
    <t>Custo un. C/ BDI</t>
  </si>
  <si>
    <t>TOTAL GERAL C/BDI</t>
  </si>
  <si>
    <t>FIXAÇÃO (ENCUNHAMENTO) DE ALVENARIA DE VEDAÇÃO COM ARGAMASSA APLICADA COM BISNAGA. AF_03/2024</t>
  </si>
  <si>
    <t>CONSTRUÇÃO DE CRECHE</t>
  </si>
  <si>
    <t>SINAPI-I</t>
  </si>
  <si>
    <t>370</t>
  </si>
  <si>
    <t xml:space="preserve">AREIA MEDIA - POSTO JAZIDA/FORNECEDOR (RETIRADO NA JAZIDA, SEM TRANSPORTE)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</si>
  <si>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M3    </t>
  </si>
  <si>
    <t>10420</t>
  </si>
  <si>
    <t xml:space="preserve">BACIA SANITARIA (VASO) CONVENCIONAL, DE LOUCA BRANCA, SIFAO APARENTE, SAIDA VERTICAL (SEM ASSENTO)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</si>
  <si>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    </t>
  </si>
  <si>
    <t>11868</t>
  </si>
  <si>
    <t xml:space="preserve">CAIXA D'AGUA / RESERVATORIO EM POLIESTER REFORCADO COM FIBRA DE VIDRO,1000 LITROS, COM TAMPA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</si>
  <si>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20247</t>
  </si>
  <si>
    <t xml:space="preserve">PREGO DE ACO POLIDO COM CABECA 15 X 15 (1 1/4 X 13)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</si>
  <si>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KG    </t>
  </si>
  <si>
    <t>20205</t>
  </si>
  <si>
    <t xml:space="preserve">RIPA APARELHADA *1,5 X 5* CM, EM MACARANDUBA/MASSARANDUBA, ANGELIM OU EQUIVALENTE DA REGIAO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</si>
  <si>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     </t>
  </si>
  <si>
    <t>21009</t>
  </si>
  <si>
    <t xml:space="preserve">TUBO ACO GALVANIZADO COM COSTURA, CLASSE LEVE, DN 20 MM (3/4"), E = 2,25 MM, *1,3* KG/M (NBR 5580)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</si>
  <si>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9841</t>
  </si>
  <si>
    <t xml:space="preserve">TUBO PVC, SERIE R, DN 100 MM, PARA ESGOTO OU AGUAS PLUVIAIS PREDIAL (NBR 5688)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</si>
  <si>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88248</t>
  </si>
  <si>
    <t>AUXILIAR DE ENCANADOR OU BOMBEIRO HIDRÁULICO COM ENCARGOS COMPLEMENTARES</t>
  </si>
  <si>
    <t>88267</t>
  </si>
  <si>
    <t>ENCANADOR OU BOMBEIRO HIDRÁULICO COM ENCARGOS COMPLEMENTARES</t>
  </si>
  <si>
    <t>88309</t>
  </si>
  <si>
    <t>PEDREIRO COM ENCARGOS COMPLEMENTARES</t>
  </si>
  <si>
    <t>88316</t>
  </si>
  <si>
    <t>SERVENTE COM ENCARGOS COMPLEMENTARES</t>
  </si>
  <si>
    <t>92273</t>
  </si>
  <si>
    <t>FABRICAÇÃO DE ESCORAS DO TIPO PONTALETE, EM MADEIRA, PARA PÉ-DIREITO SIMPLES. AF_09/2020</t>
  </si>
  <si>
    <t>93572</t>
  </si>
  <si>
    <t>ENCARREGADO GERAL DE OBRAS COM ENCARGOS COMPLEMENTARES</t>
  </si>
  <si>
    <t>93565</t>
  </si>
  <si>
    <t>ENGENHEIRO CIVIL DE OBRA JUNIOR COM ENCARGOS COMPLEMENTARES</t>
  </si>
  <si>
    <t>101452</t>
  </si>
  <si>
    <t>SERVENTE DE OBRAS COM ENCARGOS COMPLEMENTARES</t>
  </si>
  <si>
    <t>VIDRACEIRO COM ENCARGOS COMPLEMENTARES</t>
  </si>
  <si>
    <t>88261</t>
  </si>
  <si>
    <t>SERRALHEIRO COM ENCARGOS COMPLEMENTARES</t>
  </si>
  <si>
    <t>APARELHO PARA CORTE E SOLDA OXI-ACETILENO SOBRE RODAS, INCLUSIVE CILINDROS E MAÇARICOS - CHP DIURNO. AF_05/2023</t>
  </si>
  <si>
    <t>CHP</t>
  </si>
  <si>
    <t>PINTURA COM TINTA ACRÍLICA DE ACABAMENTO APLICADA A ROLO OU PINCEL SOBRE SUPERFÍCIES METÁLICAS (EXCETO PERFIL) EXECUTADO EM OBRA (02 DEMÃOS). AF_01/2020</t>
  </si>
  <si>
    <t>PINTURA COM TINTA ALQUÍDICA DE FUNDO (TIPO ZARCÃO) APLICADA A ROLO OU PINCEL SOBRE SUPERFÍCIES METÁLICAS (EXCETO PERFIL) EXECUTADO EM OBRA (POR DEMÃO). AF_01/2020</t>
  </si>
  <si>
    <t>AUXILIAR DE SERRALHEIRO COM ENCARGOS COMPLEMENTARES</t>
  </si>
  <si>
    <t>34.05.360</t>
  </si>
  <si>
    <t>H.03.000.031296</t>
  </si>
  <si>
    <t>Portão tipo gradil 1 ou 2 folhas, com ou sem bandeira, sob medida</t>
  </si>
  <si>
    <t>CARPINTEIRO DE FORMAS COM ENCARGOS COMPLEMENTARES</t>
  </si>
  <si>
    <t>GUINCHO ELÉTRICO DE COLUNA, CAPACIDADE 400 KG, COM MOTO FREIO, MOTOR TRIFÁSICO DE 1,25 CV - CHI DIURNO. AF_03/2016</t>
  </si>
  <si>
    <t>CHI</t>
  </si>
  <si>
    <t>GUINCHO ELÉTRICO DE COLUNA, CAPACIDADE 400 KG, COM MOTO FREIO, MOTOR TRIFÁSICO DE 1,25 CV - CHP DIURNO. AF_03/2016</t>
  </si>
  <si>
    <t>TELHADISTA COM ENCARGOS COMPLEMENTARES</t>
  </si>
  <si>
    <t>AJUDANTE ESPECIALIZADO COM ENCARGOS COMPLEMENTARES</t>
  </si>
  <si>
    <t>IMPERMEABILIZADOR COM ENCARGOS COMPLEMENTARES</t>
  </si>
  <si>
    <t>MARMORISTA/GRANITEIRO COM ENCARGOS COMPLEMENTARES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</si>
  <si>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</si>
  <si>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>88310</t>
  </si>
  <si>
    <t>PINTOR COM ENCARGOS COMPLEMENTARES</t>
  </si>
  <si>
    <t>5330</t>
  </si>
  <si>
    <t>7304</t>
  </si>
  <si>
    <t>122</t>
  </si>
  <si>
    <t>38383</t>
  </si>
  <si>
    <t>20083</t>
  </si>
  <si>
    <t>24.03.060</t>
  </si>
  <si>
    <t>88264</t>
  </si>
  <si>
    <t>ELETRICISTA COM ENCARGOS COMPLEMENTARES</t>
  </si>
  <si>
    <t>O.11.000.068511</t>
  </si>
  <si>
    <t>Regulador de alta pressão, vazão 9 kg; ref. 76510/3 fabricação Aliança ou equivalente</t>
  </si>
  <si>
    <t>88247</t>
  </si>
  <si>
    <t>AUXILIAR DE ELETRICISTA COM ENCARGOS COMPLEMENTARES</t>
  </si>
  <si>
    <t>O.17.000.042431</t>
  </si>
  <si>
    <t>Pressostato diferencial ajustável mecânico, montagem inferior diâmetro 1/2" e/ou 1/4", faixa de operação até 16 bar; ref. modelo UT16 da Zurich, série UT16 da Waaree Instruments, WLF-5516 da Warme ou equivalente</t>
  </si>
  <si>
    <t>P.17.000.092764</t>
  </si>
  <si>
    <t>Central alarme microprocessada para até 125 zonas, ref. FP-01 da Gevi Gamma ou equivalente</t>
  </si>
  <si>
    <t>P.17.000.030538</t>
  </si>
  <si>
    <t>Painel repetidor de detecção e alarme de incêndio tipo endereçável</t>
  </si>
  <si>
    <t>ELETROTÉCNICO COM ENCARGOS COMPLEMENTARES</t>
  </si>
  <si>
    <t>SOLDADOR COM ENCARGOS COMPLEMENTARES</t>
  </si>
  <si>
    <t>AJUDANTE DE CARPINTEIRO COM ENCARGOS COMPLEMENTARES</t>
  </si>
  <si>
    <t>1571</t>
  </si>
  <si>
    <t>SUPORTE PARA ELETROCALHA LISA OU PERFURADA EM AÇO GALVANIZADO, LARGURA 400 MM, EM PERFILADO COM COMPRIMENTO DE 45 CM FIXADO EM LAJE, POR METRO DE ELETROCALHA FIXADA. AF_09/2023</t>
  </si>
  <si>
    <t>P.17.000.031490</t>
  </si>
  <si>
    <t>Switch Gigabit 24 portas 10/100/1000 Base TX Layer 2 mínimo com porta de saída em fibra</t>
  </si>
  <si>
    <t>P.17.000.030518</t>
  </si>
  <si>
    <t>Guia organizadora de cabos para rack, 19´ 1 U</t>
  </si>
  <si>
    <t>P.17.000.030581</t>
  </si>
  <si>
    <t>Bandeja deslizante para Rack de 19" padrão, com profundidade de 770 mm</t>
  </si>
  <si>
    <t>P.04.000.042174</t>
  </si>
  <si>
    <t>Eletroduto com costura galvanizado eletroliticamente, DN = 4´ - NBR13057</t>
  </si>
  <si>
    <t>N.06.000.050298</t>
  </si>
  <si>
    <t>Coifa em aço inoxidável com filtro e exaustor axial - área de 3,01 até 7,50 m²</t>
  </si>
  <si>
    <t>AJUDANTE DE ARMADOR COM ENCARGOS COMPLEMENTARES</t>
  </si>
  <si>
    <t>AJUDANTE DE PINTOR COM ENCARGOS COMPLEMENTARES</t>
  </si>
  <si>
    <t>ARMADOR COM ENCARGOS COMPLEMENTARES</t>
  </si>
  <si>
    <t>MÁQUINA SOLDA ARCO COM PISTOLA DE SOLDAGEM PARA STUD BOLT DE 5 MM A 22 MM - MATERIAIS NA OPERAÇÃO. AF_05/2023</t>
  </si>
  <si>
    <t>34660</t>
  </si>
  <si>
    <t>CONCRETO FCK = 25MPA, TRAÇO 1:2,3:2,7 (EM MASSA SECA DE CIMENTO/ AREIA MÉDIA/ BRITA 1) - PREPARO MECÂNICO COM BETONEIRA 600 L. AF_05/2021</t>
  </si>
  <si>
    <t>CORTE E DOBRA DE AÇO CA-50, DIÂMETRO DE 6,3 MM. AF_06/2022</t>
  </si>
  <si>
    <t>COTAÇÃO</t>
  </si>
  <si>
    <t>UNIDADE</t>
  </si>
  <si>
    <t>Escada marinheiro (em aço galvanizado)</t>
  </si>
  <si>
    <t>Gradil tela eletrosoldado, malha de 5 x 15cm, galvanizado</t>
  </si>
  <si>
    <t>Custo Total C/ BDI</t>
  </si>
  <si>
    <t>COBERTURA</t>
  </si>
  <si>
    <t>ALVENARIA DE VEDAÇÃO</t>
  </si>
  <si>
    <t>L</t>
  </si>
  <si>
    <t>CJ</t>
  </si>
  <si>
    <t>CHAPA DE ACO GROSSA, ASTM A36, E = 3/8" (9,53 MM) 74,69 KG/M2</t>
  </si>
  <si>
    <t>CHAPA DE ACO GROSSA, ASTM A36, E = 1/2" (12,70 MM) 99,59 KG/M2</t>
  </si>
  <si>
    <t>CANTONEIRA ACO ABAS IGUAIS (QUALQUER BITOLA), ESPESSURA ENTRE 1/8" E 1/4"</t>
  </si>
  <si>
    <t>PERFIL "U" SIMPLES, EM CHAPA DOBRADA DE ACO LAMINADO, E = 8 MM, H = 150 MM, L = 75 MM (16,97 KG/M)</t>
  </si>
  <si>
    <t>AJUDANTE DE ESTRUTURA METÁLICA COM ENCARGOS COMPLEMENTARES</t>
  </si>
  <si>
    <t>GUINDASTE HIDRÁULICO AUTOPROPELIDO, COM LANÇA TELESCÓPICA 40 M, CAPACIDADE MÁXIMA 60 T, POTÊNCIA 260 KW - CHP DIURNO. AF_03/2016</t>
  </si>
  <si>
    <t>GUINDASTE HIDRÁULICO AUTOPROPELIDO, COM LANÇA TELESCÓPICA 40 M, CAPACIDADE MÁXIMA 60 T, POTÊNCIA 260 KW - CHI DIURNO. AF_03/2016</t>
  </si>
  <si>
    <t>JATEAMENTO ABRASIVO COM GRANALHA DE AÇO EM PERFIL METÁLICO EM FÁBRICA. AF_01/2020</t>
  </si>
  <si>
    <t>PINTURA COM TINTA ALQUÍDICA DE FUNDO (TIPO ZARCÃO) PULVERIZADA SOBRE PERFIL METÁLICO EXECUTADO EM FÁBRICA (POR DEMÃO). AF_01/2020_PE</t>
  </si>
  <si>
    <t>24.01</t>
  </si>
  <si>
    <t>24.01.01</t>
  </si>
  <si>
    <t>24.02</t>
  </si>
  <si>
    <t>24.02.01</t>
  </si>
  <si>
    <t>24.03</t>
  </si>
  <si>
    <t>24.03.01</t>
  </si>
  <si>
    <t>24.03.02</t>
  </si>
  <si>
    <t>24.03.03</t>
  </si>
  <si>
    <t>24.04</t>
  </si>
  <si>
    <t>24.04.01</t>
  </si>
  <si>
    <t>ENTRADA DE ENERGIA ELÉTRICA, AÉREA, TRIFÁSICA, COM CAIXA DE EMBUTIR, CABO DE 10 MM2 E DISJUNTOR DIN 50A (NÃO INCLUSO O POSTE DE CONCRETO). AF_12/2025</t>
  </si>
  <si>
    <t xml:space="preserve">LIGAÇÃO PROVISÓRIA DE ÁGUA E ESGOTO </t>
  </si>
  <si>
    <t>(UN)</t>
  </si>
  <si>
    <t>LOCAÇÃO CONVENCIONAL DE OBRA, UTILIZANDO GABARITO DE TÁBUAS CORRIDAS PONTALETADAS A CADA 2,00M - 2 UTILIZAÇÕES. AF_03/2024</t>
  </si>
  <si>
    <t xml:space="preserve">ADMINISTRAÇÃO LOCAL TIPO 2 </t>
  </si>
  <si>
    <t xml:space="preserve">LOCACAO DE CONTAINER 2,30 X 6,00 M, ALT. 2,50 M, COM 1 SANITARIO, PARA ESCRITORIO, COMPLETO, SEM DIVISORIAS INTERNAS (NAO INCLUI MOBILIZACAO/DESMOBILIZACAO) </t>
  </si>
  <si>
    <t>(MÊS)</t>
  </si>
  <si>
    <t xml:space="preserve">LOCACAO DE CONTAINER 2,30 X 6,00 M, ALT. 2,50 M, PARA ESCRITORIO, SEM DIVISORIAS INTERNAS E SEM SANITARIO (NAO INCLUI MOBILIZACAO/DESMOBILIZACAO) </t>
  </si>
  <si>
    <t xml:space="preserve">LOCACAO DE CONTAINER 2,30 X 6,00 M, ALT. 2,50 M, PARA SANITARIO, COM 4 BACIAS, 8 CHUVEIROS,1 LAVATORIO E 1 MICTORIO (NAO INCLUI MOBILIZACAO/DESMOBILIZACAO) </t>
  </si>
  <si>
    <t>ATERRO MECANIZADO DE VALA COM ESCAVADEIRA HIDRÁULICA (CAPACIDADE DA CAÇAMBA: 0,8 M³ / POTÊNCIA: 111 HP), LARGURA ATÉ 2,5 M, PROFUNDIDADE ATÉ 1,5 M, COM SOLO ARGILO-ARENOSO. AF_08/2023</t>
  </si>
  <si>
    <t>ESCAVAÇÃO MECANIZADA PARA BLOCO DE COROAMENTO OU SAPATA COM RETROESCAVADEIRA (INCLUINDO ESCAVAÇÃO PARA COLOCAÇÃO DE FÔRMAS). AF_01/2024</t>
  </si>
  <si>
    <t>ESCAVAÇÃO MECANIZADA PARA VIGA BALDRAME OU SAPATA CORRIDA COM MINI-ESCAVADEIRA (INCLUINDO ESCAVAÇÃO PARA COLOCAÇÃO DE FÔRMAS). AF_01/2024</t>
  </si>
  <si>
    <t>PREPARO DE FUNDO DE VALA COM LARGURA MENOR QUE 1,5 M (ACERTO DO SOLO NATURAL). AF_08/2020</t>
  </si>
  <si>
    <t>REATERRO MECANIZADO DE VALA COM MINICARREGADEIRA, COM COMPACTADOR DE SOLOS DE PERCUSSÃO. AF_08/2023</t>
  </si>
  <si>
    <t>CONCRETO ARMADO PARA FUNDAÇÕES</t>
  </si>
  <si>
    <t>LASTRO COM MATERIAL GRANULAR, APLICAÇÃO EM BLOCOS DE COROAMENTO, ESPESSURA DE *5 CM*. AF_01/2024</t>
  </si>
  <si>
    <t>FABRICAÇÃO, MONTAGEM E DESMONTAGEM DE FÔRMA PARA SAPATA, EM MADEIRA SERRADA, E=25 MM, 4 UTILIZAÇÕES. AF_01/2024</t>
  </si>
  <si>
    <t>ARMAÇÃO DE SAPATA ISOLADA, VIGA BALDRAME E SAPATA CORRIDA UTILIZANDO AÇO CA-60 DE 5 MM - MONTAGEM. AF_01/2024</t>
  </si>
  <si>
    <t>CONCRETO ARMADO PARA BLOCOS</t>
  </si>
  <si>
    <t>CONCRETO ARMADO - VIGAS BALDRAME</t>
  </si>
  <si>
    <t>FABRICAÇÃO, MONTAGEM E DESMONTAGEM DE FÔRMA PARA VIGA BALDRAME, EM MADEIRA SERRADA, E=25 MM, 4 UTILIZAÇÕES. AF_01/2024</t>
  </si>
  <si>
    <t>MONTAGEM E DESMONTAGEM DE FÔRMA DE PILARES RETANGULARES E ESTRUTURAS SIMILARES, PÉ-DIREITO SIMPLES, EM CHAPA DE MADEIRA COMPENSADA RESINADA, 2 UTILIZAÇÕES. AF_09/2020</t>
  </si>
  <si>
    <t>FNDE 239</t>
  </si>
  <si>
    <t xml:space="preserve">CONCRETAGEM DE PILARES, FCK = 30 MPA, COM USO DE BOMBA - LANÇAMENTO, ADENSAMENTO E ACABAMENTO. </t>
  </si>
  <si>
    <t xml:space="preserve">(M3)    </t>
  </si>
  <si>
    <t>MONTAGEM E DESMONTAGEM DE FÔRMA DE VIGA, ESCORAMENTO COM GARFO DE MADEIRA, PÉ-DIREITO SIMPLES, EM CHAPA DE MADEIRA RESINADA, 2 UTILIZAÇÕES. AF_09/2020</t>
  </si>
  <si>
    <t>FNDE 240</t>
  </si>
  <si>
    <t xml:space="preserve">CONCRETAGEM DE VIGAS E LAJES, FCK=30 MPA, PARA LAJES MACIÇAS OU NERVURADAS COM USO DE BOMBA - LANÇAMENTO, ADENSAMENTO E ACABAMENTO. </t>
  </si>
  <si>
    <t>(M3)</t>
  </si>
  <si>
    <t>CONCRETO ARMADO - LAJE</t>
  </si>
  <si>
    <t>LAJE DE PISO - CASA DE MÁQUINAS E MASTRO</t>
  </si>
  <si>
    <t>LASTRO COM MATERIAL GRANULAR (PEDRA BRITADA N.2), APLICADO EM PISOS OU LAJES SOBRE SOLO, ESPESSURA DE *10 CM*. AF_01/2024</t>
  </si>
  <si>
    <t>FABRICAÇÃO, MONTAGEM E DESMONTAGEM DE FORMA PARA RADIER, PISO DE CONCRETO OU LAJE SOBRE SOLO, EM MADEIRA SERRADA, 4 UTILIZAÇÕES. AF_09/2021</t>
  </si>
  <si>
    <t>ARMAÇÃO PARA EXECUÇÃO DE RADIER, PISO DE CONCRETO OU LAJE SOBRE SOLO, COM USO DE TELA Q-159. AF_09/2021</t>
  </si>
  <si>
    <t>CONCRETAGEM DE RADIER, PISO DE CONCRETO OU LAJE SOBRE SOLO, FCK 30 MPA - LANÇAMENTO, ADENSAMENTO E ACABAMENTO. AF_09/2021</t>
  </si>
  <si>
    <t>ACABAMENTO POLIDO PARA PISO DE CONCRETO ARMADO OU LAJE SOBRE SOLO DE ALTA RESISTÊNCIA. AF_09/2021</t>
  </si>
  <si>
    <t>LAJE DE COBERTURA - CASA DE GÁS</t>
  </si>
  <si>
    <t>MONTAGEM E DESMONTAGEM DE FÔRMA DE LAJE MACIÇA, PÉ-DIREITO SIMPLES, EM MADEIRA SERRADA, 2 UTILIZAÇÕES. AF_09/2020</t>
  </si>
  <si>
    <t>ARMAÇÃO DE LAJE DE ESTRUTURA CONVENCIONAL DE CONCRETO ARMADO UTILIZANDO AÇO CA-50 DE 6,3 MM - MONTAGEM. AF_06/2022</t>
  </si>
  <si>
    <t>ARMAÇÃO DE LAJE DE ESTRUTURA CONVENCIONAL DE CONCRETO ARMADO UTILIZANDO AÇO CA-50 DE 8,0 MM - MONTAGEM. AF_06/2022</t>
  </si>
  <si>
    <t>ARMAÇÃO DE LAJE DE ESTRUTURA CONVENCIONAL DE CONCRETO ARMADO UTILIZANDO AÇO CA-60 DE 5,0 MM - MONTAGEM. AF_06/2022</t>
  </si>
  <si>
    <t>FNDE 607</t>
  </si>
  <si>
    <t xml:space="preserve">ESTRUTURA TRELIÇADA DE COBERTURA, INCLUSOS PERFIS METÁLICOS, CHAPA METÁLICAS, MÃO DE OBRA E TRANSPORTE COM GUINDASTE - FORNECIMENTO E INSTALAÇÃO </t>
  </si>
  <si>
    <t>(KG)</t>
  </si>
  <si>
    <t>PINTURA COM TINTA ALQUÍDICA DE FUNDO E ACABAMENTO (ESMALTE SINTÉTICO GRAFITE) PULVERIZADA SOBRE PERFIL METÁLICO EXECUTADO EM FÁBRICA (POR DEMÃO). AF_01/2020_PE</t>
  </si>
  <si>
    <t>PINTURA COM TINTA ALQUÍDICA DE ACABAMENTO (ESMALTE SINTÉTICO ACETINADO) PULVERIZADA SOBRE PERFIL METÁLICO EXECUTADO EM FÁBRICA (POR DEMÃO). AF_01/2020_PE</t>
  </si>
  <si>
    <t>ALVENARIA DE VEDAÇÃO DE BLOCOS CERÂMICOS FURADOS NA HORIZONTAL DE 14X19X39 CM (ESPESSURA 14 CM) E ARGAMASSA DE ASSENTAMENTO COM PREPARO EM BETONEIRA. AF_12/2021</t>
  </si>
  <si>
    <t>ALVENARIA DE VEDAÇÃO DE BLOCOS CERÂMICOS FURADOS NA HORIZONTAL DE 9X19X39 CM (ESPESSURA 9 CM) E ARGAMASSA DE ASSENTAMENTO COM PREPARO EM BETONEIRA. AF_12/2021</t>
  </si>
  <si>
    <t>VERGA MOLDADA IN LOCO EM CONCRETO, ESPESSURA DE *10* CM. AF_03/2024</t>
  </si>
  <si>
    <t>VERGA MOLDADA IN LOCO EM CONCRETO, ESPESSURA DE *15* CM. AF_03/2024</t>
  </si>
  <si>
    <t>CONTRAVERGA MOLDADA IN LOCO EM CONCRETO, ESPESSURA DE *10* CM. AF_03/2024</t>
  </si>
  <si>
    <t>CONTRAVERGA MOLDADA IN LOCO EM CONCRETO, ESPESSURA DE *15* CM. AF_03/2024</t>
  </si>
  <si>
    <t>DIVISORIA SANITÁRIA, EM GRANITO CINZA POLIDO, ESP = 3CM, ASSENTADO COM ARGAMASSA COLANTE AC III-E. AF_10/2025</t>
  </si>
  <si>
    <t>INSTALAÇÃO DE VIDRO TEMPERADO, E = 10 MM, ENCAIXADO EM PERFIL U. AF_11/2025</t>
  </si>
  <si>
    <t>FNDE 243</t>
  </si>
  <si>
    <t xml:space="preserve">PM1 - KIT DE PORTA DE MADEIRA FRISADA, SEMI-OCA (LEVE OU MÉDIA), PADRÃO MÉDIO, 80X210CM, ESPESSURA DE 3,5CM, ITENS INCLUSOS: DOBRADIÇAS, MONTAGEM E INSTALAÇÃO DE BATENTE, FECHADURA COM EXECUÇÃO DO FURO - FORNECIMENTO E INSTALAÇÃO </t>
  </si>
  <si>
    <t xml:space="preserve"> PM 2 - KIT DE PORTA DE MADEIRA COM VENEZIANA, 80X210CM (ESPESSURA DE 3CM), PADRÃO MÉDIO, ITENS INCLUSOS: DOBRADIÇAS, MONTAGEM E INSTALAÇÃO DE BATENTE, FECHADURA COM EXECUÇÃO DO FURO - FORNECIMENTO E INSTALAÇÃO </t>
  </si>
  <si>
    <t xml:space="preserve">PM3 - KIT DE PORTA DE MADEIRA FRISADA, SEMI-OCA (LEVE OU MÉDIA), PADRÃO MÉDIO, 80X210CM, ESPESSURA DE 3,5CM, ITENS INCLUSOS: DOBRADIÇAS, MONTAGEM E INSTALAÇÃO DE BATENTE, FECHADURA COM EXECUÇÃO DO FURO - FORNECIMENTO E INSTALAÇÃO. </t>
  </si>
  <si>
    <t>FNDE 248</t>
  </si>
  <si>
    <t xml:space="preserve">PM4 - KIT DE PORTA DE MADEIRA COM VISOR DE VIDRO, 80X210CM (ESPESSURA DE 3CM), PADRÃO POPULAR, ITENS INCLUSOS: DOBRADIÇAS, MONTAGEM E INSTALAÇÃO DE BATENTE, FECHADURA COM EXECUÇÃO DO FURO - FORNECIMENTO E INSTALAÇÃO. </t>
  </si>
  <si>
    <t>FNDE 249</t>
  </si>
  <si>
    <t xml:space="preserve">PM5 -PORTA EM COMPENSADO DE MADEIRA E=2cm REVESTIDA COM LAMINADO MELAMÍNICO, 60x105CM NAS CORES: AMARELA, VERDE, LARANJA E AZUL </t>
  </si>
  <si>
    <t>FNDE 250</t>
  </si>
  <si>
    <t xml:space="preserve">INSTALAÇÃO DE VIDRO LISO INCOLOR ESQUADRIA PM4 , E = 6 MM, EM ESQUADRIA DE MADEIRA, FIXADO COM BAGUETE </t>
  </si>
  <si>
    <t>(M2)</t>
  </si>
  <si>
    <t>TARJETA TIPO LIVRE/OCUPADO PARA PORTA DE BANHEIRO. AF_10/2025</t>
  </si>
  <si>
    <t xml:space="preserve">CHAPA METÁLICA (ALUMÍNIO) 0,90 M X 0,40 M, ESPESSURA 1 MM PARA AS PORTAS </t>
  </si>
  <si>
    <t>(M²)</t>
  </si>
  <si>
    <t xml:space="preserve">PORTA DE ABRIR - PA1 - 100 X 210 CM EM CHAPA DE ALUMÍNIO, COM VENEZIANA E VIDRO MINIBOREAL 6 MM, INCLUSO FECHADURA E PUXADOR - CONFORME PROJETO DE ESQUADRIAS </t>
  </si>
  <si>
    <t xml:space="preserve"> (M2)</t>
  </si>
  <si>
    <t xml:space="preserve">PORTA DE ABRIR 2 FOLHAS - PA3 - 160 X 210 CM EM CHAPA DE ALUMÍNIO, TIPO VENEZIANA COM GUARNIÇÃO, FIXAÇÃO COM PARAFUSOS - FORNECIMENTO E INSTALAÇÃO - CONFORME PROJETO DE ESQUADRIAS </t>
  </si>
  <si>
    <t>FNDE 254</t>
  </si>
  <si>
    <t xml:space="preserve">PORTA DE CORRER - PA4- 450 X 265 CM, DE ALUMÍNIO, COM DUAS FOLHAS FIXAS E DUAS FOLHAS DE CORRER PARA VIDRO, INCLUSO VIDRO LISO INCOLOR 8 MM, FECHADURA E PUXADOR, SEM ALIZAR - CONFORME PROJETO DE ESQUADRIAS </t>
  </si>
  <si>
    <t>FNDE 582</t>
  </si>
  <si>
    <t xml:space="preserve">PORTA DE ABRIR 2 FOLHAS - PA5 - 110 X 170 CM EM CHAPA DE ALUMÍNIO, TIPO VENEZIANA COM GUARNIÇÃO, FIXAÇÃO COM PARAFUSOS - FORNECIMENTO E INSTALAÇÃO - CONFORME PROJETO DE ESQUADRIAS </t>
  </si>
  <si>
    <t xml:space="preserve">JANELA DE ALUMÍNIO - JA-1 - 70 X 125 CM, TIPO GUILHOTINA COMPLETA, COM VIDROS, BATENTE E FERRAGENS. EXCLUSIVE ALIZAR, ACABAMENTO E CONTRAMARCO, CONFORME PROJETO DE ESQUADRIAS </t>
  </si>
  <si>
    <t>FNDE 583</t>
  </si>
  <si>
    <t xml:space="preserve">JANELA DE ALUMÍNIO - JA-2 - 110 X 195 CM, TIPO GUILHOTINACOMPLETA, COM VIDROS, BATENTE E FERRAGENS. EXCLUSIVE ALIZAR, ACABAMENTO E CONTRAMARCO, CONFORME PROJETO DE ESQUADRIAS </t>
  </si>
  <si>
    <t>FNDE 584</t>
  </si>
  <si>
    <t xml:space="preserve">JANELA DE ALUMÍNIO - JA-3 - 140 X 195 CM, TIPO GUILHOTINA COMPLETA, COM VIDROS, BATENTE E FERRAGENS. EXCLUSIVE ALIZAR, ACABAMENTO E CONTRAMARCO, CONFORME PROJETO DE ESQUADRIAS </t>
  </si>
  <si>
    <t>FNDE 585</t>
  </si>
  <si>
    <t xml:space="preserve">JANELA DE ALUMÍNIO JA-4 - 200 X 128 CM, TIPO FIXA, PARA VIDRO, COM VIDRO, BATENTE E FERRAGENS. EXCLUSIVE ACABAMENTO, ALIZAR E CONTRAMARCO, CONFORME PROJETO DE ESQUADRIAS </t>
  </si>
  <si>
    <t>FNDE 586</t>
  </si>
  <si>
    <t xml:space="preserve">JANELA DE ALUMÍNIO - JA-5 - 210 X 50 CM, TIPO MAXIM-AR, COM VIDROS, BATENTE E FERRAGENS. EXCLUSIVE ALIZAR, ACABAMENTO E CONTRAMARCO, CONFORME PROJETO DE ESQUADRIAS </t>
  </si>
  <si>
    <t>FNDE 587</t>
  </si>
  <si>
    <t xml:space="preserve">JANELA DE ALUMÍNIO - JA-6 - 210 X 75 CM, TIPO MAXIM-AR, COM VIDROS, BATENTE E FERRAGENS. EXCLUSIVE ALIZAR, ACABAMENTO E CONTRAMARCO, CONFORME PROJETO DE ESQUADRIAS </t>
  </si>
  <si>
    <t>FNDE 588</t>
  </si>
  <si>
    <t xml:space="preserve">JANELA DE ALUMÍNIO - JA-7 - 210 X 100 CM, TIPO MAXIM-AR, COM VIDROS, BATENTE E FERRAGENS. EXCLUSIVE ALIZAR, ACABAMENTO E CONTRAMARCO, CONFORME PROJETO DE ESQUADRIAS </t>
  </si>
  <si>
    <t>FNDE 589</t>
  </si>
  <si>
    <t xml:space="preserve">JANELA DE ALUMÍNIO - JA-8 - 210 X 150 CM, TIPO MAXIM-AR, COM VIDROS, BATENTE E FERRAGENS. EXCLUSIVE ALIZAR, ACABAMENTO E CONTRAMARCO, CONFORME PROJETO DE ESQUADRIAS </t>
  </si>
  <si>
    <t>FNDE 592</t>
  </si>
  <si>
    <t xml:space="preserve">JANELA DE ALUMÍNIO - JA-9 - 70 X 75 CM, TIPO MAXIM-AR, COM VIDROS, BATENTE E FERRAGENS. EXCLUSIVE ALIZAR, ACABAMENTO E CONTRAMARCO, CONFORME PROJETO DE ESQUADRIAS </t>
  </si>
  <si>
    <t>FNDE 593</t>
  </si>
  <si>
    <t xml:space="preserve">JANELA DE ALUMÍNIO - JA-10 - 135 X 75 CM, TIPO MAXIM-AR, COM VIDROS, BATENTE E FERRAGENS. EXCLUSIVE ALIZAR, ACABAMENTO E CONTRAMARCO, CONFORME PROJETO DE ESQUADRIAS </t>
  </si>
  <si>
    <t>FNDE 590</t>
  </si>
  <si>
    <t>JANELA DE ALUMÍNIO - JA-11 - 420 X 50 CM, TIPO MAXIM-AR, COM VIDROS, BATENTE E FERRAGENS. EXCLUSIVE ALIZAR, ACABAMENTO E CONTRAMARCO, CONFORME PROJETO DE ESQUADRIAS</t>
  </si>
  <si>
    <t>FNDE 591</t>
  </si>
  <si>
    <t xml:space="preserve">JANELA DE ALUMÍNIO - JA-12 - 560 X 100 CM, TIPO MAXIM-AR, COM VIDROS, BATENTE E FERRAGENS. EXCLUSIVE ALIZAR, ACABAMENTO E CONTRAMARCO, CONFORME PROJETO DE ESQUADRIAS </t>
  </si>
  <si>
    <t>FNDE 594</t>
  </si>
  <si>
    <t xml:space="preserve">JANELA DE ALUMÍNIO - JA-13 - 60 X 20 CM, COM MALHA DE 3 A 7 MM </t>
  </si>
  <si>
    <t>FNDE 595</t>
  </si>
  <si>
    <t xml:space="preserve">JANELA DE ALUMÍNIO - JA-14 - 120 X 20 CM, COM MALHA DE 3 A 7 MM </t>
  </si>
  <si>
    <t>25.20.020</t>
  </si>
  <si>
    <t>Tela de proteção tipo mosquiteira removível, em fibra de vidro com revestimento em PVC e requadro em alumínio</t>
  </si>
  <si>
    <t>FNDE 279</t>
  </si>
  <si>
    <t xml:space="preserve">PORTA DE VIDRO - PV1 - 185 X 230 CM, DE ABRIR DUAS FOLHAS TEMPERADO INCOLOR 10 MM, CONFORME PROJETO </t>
  </si>
  <si>
    <t xml:space="preserve">PF2 - PORTÃO METÁLICO DE ABRIR, 1,40 X 1,05 M, COM CHAPA METÁLICA, INCLUSO PINTURA, CONFORME PROJETO DE ESQUADRIAS </t>
  </si>
  <si>
    <t xml:space="preserve">FECHAMENTO EM CHAPA METÁLICA PERFURADA, INCLUSO PINTURA, CONFORME PROJETO </t>
  </si>
  <si>
    <t>FNDE 282</t>
  </si>
  <si>
    <t xml:space="preserve">GUARDA-CORPO CONFECCIONADO COM CHAPA METÁLICA PERFURADA, INCLUSO PINTURA, CONFORME PROJETO </t>
  </si>
  <si>
    <t>FNDE 60</t>
  </si>
  <si>
    <t xml:space="preserve">FECHAMENTO DE PLATIBANDA EM CHAPA METÁLICA PERFURADA, INCLUSO PINTURA, CONFORME PROJETO </t>
  </si>
  <si>
    <t xml:space="preserve">CERCA/GRADIL H=1,58M, MALHA 5 X 15CM - GALVANIZADO </t>
  </si>
  <si>
    <t>FNDE 284</t>
  </si>
  <si>
    <t xml:space="preserve">P01 - PORTÃO METÁLICO 1,85 x 2,10 M , MALHA 5 X 20CM - FIO 5,00MM, REVESTIDOS EM POLIESTER POR PROCESSO DE PINTURA ELETROSTÁTICA (GRADIL), NA COR BRANCA - FORNECIMENTO E INSTALAÇÃO </t>
  </si>
  <si>
    <t>FNDE 285</t>
  </si>
  <si>
    <t xml:space="preserve">P02 - PORTÃO METÁLICO 1,40 X 2,00 M , MALHA 5 X 20CM - FIO 5,00MM, REVESTIDOS EM POLIESTER POR PROCESSO DE PINTURA ELETROSTÁTICA (GRADIL), NA COR BRANCA - FORNECIMENTO E INSTALAÇÃO </t>
  </si>
  <si>
    <t>FNDE 286</t>
  </si>
  <si>
    <t xml:space="preserve">P03 - PORTÃO METÁLICO 1,20 X 2,00 M , MALHA 5 X 20CM - FIO 5,00MM, REVESTIDOS EM POLIESTER POR PROCESSO DE PINTURA ELETROSTÁTICA (GRADIL), NA COR BRANCA - FORNECIMENTO E INSTALAÇÃO </t>
  </si>
  <si>
    <t>FNDE 596</t>
  </si>
  <si>
    <t xml:space="preserve">P04 - PORTÃO METÁLICO 3.12 X 2,10 M , MALHA 5 X 20CM - FIO 5,00MM, REVESTIDOS EM POLIESTER POR PROCESSO DE PINTURA ELETROSTÁTICA (GRADIL), NA COR BRANCA - FORNECIMENTO E INSTALAÇÃO </t>
  </si>
  <si>
    <t xml:space="preserve">TELHA TERMOISOLANTE REVESTIDA EM ACO GALVALUME, FACE SUPERIOR TRAPEZOIDAL E FACE INFERIOR PLANA (NAO INCLUI ACESSORIOS DE FIXACAO), REVEST COM ESPESSURA DE 0,50 MM, COM PRE-PINTURA DE COR BRANCA NAS DUAS FACES, NUCLEO EM POLIIOCIANURATO (PIR) COM ESPESSURA DE 50 MM </t>
  </si>
  <si>
    <t>CALHA EM CHAPA DE AÇO GALVANIZADO NÚMERO 24, DESENVOLVIMENTO DE 50 CM, INCLUSO TRANSPORTE VERTICAL. AF_07/2019</t>
  </si>
  <si>
    <t>FNDE 65</t>
  </si>
  <si>
    <t xml:space="preserve">CUMEEIRA NORMAL PARA TELHA TRAPEZOIDAL DE AÇO, E = 0,5 MM, INCLUSO ACESSÓRIOS DE FIXAÇÃO E IÇAMENTO </t>
  </si>
  <si>
    <t>(M)</t>
  </si>
  <si>
    <t>RUFO EXTERNO/INTERNO EM CHAPA DE AÇO GALVANIZADO NÚMERO 26, CORTE DE 33 CM, INCLUSO IÇAMENTO. AF_07/2019</t>
  </si>
  <si>
    <t>CHAPIM (RUFO CAPA) EM AÇO GALVANIZADO, CORTE 33. AF_11/2020</t>
  </si>
  <si>
    <t xml:space="preserve">IMPERMEABILIZAÇÃO DE VIGA BALDRAME COM EMULSÃO ASFÁLTICA, 2 DEMÃOS </t>
  </si>
  <si>
    <t>FNDE 173</t>
  </si>
  <si>
    <t xml:space="preserve">IMPERMEABILIZAÇÃO DA LAJE COM EMULSÃO ASFÁLTICA, 2 DEMÃOS </t>
  </si>
  <si>
    <t xml:space="preserve">IMPERMEABILIZAÇÃO DE PISO COM EMULSÃO ASFÁLTICA, 2 DEMÃOS </t>
  </si>
  <si>
    <t>FNDE 175</t>
  </si>
  <si>
    <t xml:space="preserve">IMPERMEABILIZAÇÃO DA PAREDE COM EMULSÃO ASFÁLTICA, 2 DEMÃOS </t>
  </si>
  <si>
    <t>PROTEÇÃO MECÂNICA DE SUPERFICIE HORIZONTAL COM ARGAMASSA DE CIMENTO E AREIA, TRAÇO 1:3, E=3CM. AF_09/2023</t>
  </si>
  <si>
    <t>CHAPISCO APLICADO EM ALVENARIA (COM PRESENÇA DE VÃOS) E ESTRUTURAS DE CONCRETO DE FACHADA, COM COLHER DE PEDREIRO. ARGAMASSA TRAÇO 1:3 COM PREPARO EM BETONEIRA 400L. AF_10/2022</t>
  </si>
  <si>
    <t>CHAPISCO APLICADO EM ALVENARIAS E ESTRUTURAS DE CONCRETO INTERNAS, COM COLHER DE PEDREIRO. ARGAMASSA TRAÇO 1:3 COM PREPARO EM BETONEIRA 400L. AF_10/2022</t>
  </si>
  <si>
    <t>EMBOÇO OU MASSA ÚNICA EM ARGAMASSA TRAÇO 1:2:8, PREPARO MECÂNICO COM BETONEIRA 400 L, APLICADA MANUALMENTE EM PANOS DE FACHADA COM PRESENÇA DE VÃOS, ESPESSURA DE 25 MM. AF_08/2022</t>
  </si>
  <si>
    <t>MASSA ÚNICA, EM ARGAMASSA TRAÇO 1:2:8, PREPARO MANUAL, APLICADA MANUALMENTE EM PAREDES INTERNAS DE AMBIENTES COM ÁREA MAIOR QUE 10M², E = 17,5MM, COM TALISCAS. AF_03/2024</t>
  </si>
  <si>
    <t xml:space="preserve">REVESTIMENTO CERÂMICO PARA PAREDES INTERNAS COM PLACAS TIPO ESMALTADA EXTRA DE DIMENSÕES 10X10 CM COR AMARELA APLICADAS NA ALTURA INTEIRA DAS PAREDES </t>
  </si>
  <si>
    <t xml:space="preserve">REVESTIMENTO CERÂMICO PARA PAREDES INTERNAS COM PLACAS TIPO ESMALTADA EXTRA DE DIMENSÕES 10X10 CM COR AZUL APLICADAS NA ALTURA INTEIRA DAS PAREDES </t>
  </si>
  <si>
    <t xml:space="preserve">REVESTIMENTO CERÂMICO PARA PAREDES INTERNAS COM PLACAS TIPO ESMALTADA EXTRA DE DIMENSÕES 10X10 CM COR BRANCA APLICADAS NA ALTURA INTEIRA DAS PAREDES </t>
  </si>
  <si>
    <t xml:space="preserve">REVESTIMENTO CERÂMICO PARA PAREDES INTERNAS COM PLACAS TIPO ESMALTADA EXTRA DE DIMENSÕES 10X10 CM COR VERMELHA APLICADAS NA ALTURA INTEIRA DAS PAREDES </t>
  </si>
  <si>
    <t xml:space="preserve">RODA MEIO EM MADEIRA, ALTURA 7CM, FIXADO COM COLA </t>
  </si>
  <si>
    <t>FNDE 37</t>
  </si>
  <si>
    <t xml:space="preserve">CANTONEIRA DE BORRACHA - AMBIENTE SOLÁRIO </t>
  </si>
  <si>
    <t>ACABAMENTOS PARA FORRO (RODA-FORRO EM PERFIL METÁLICO E PLÁSTICO). AF_08/2023</t>
  </si>
  <si>
    <t xml:space="preserve">FORRO DE FIBRA MINERAL EM PLACAS DE 1250 x 625 MM, E = 15 MM, BORDA RETA, COM PINTURA ANTIMOFO, APOIADO EM PERFIL DE ACO GALVANIZADO COM 24 MM DE BASE - INSTALADO </t>
  </si>
  <si>
    <t>09.01.13</t>
  </si>
  <si>
    <t>09.01.14</t>
  </si>
  <si>
    <t>09.01.15</t>
  </si>
  <si>
    <t>ARMAÇÃO PARA EXECUÇÃO DE RADIER, PISO DE CONCRETO OU LAJE SOBRE SOLO, COM USO DE TELA Q-92. AF_09/2021</t>
  </si>
  <si>
    <t>LASTRO DE CONCRETO MAGRO, APLICADO EM PISOS, LAJES SOBRE SOLO OU RADIERS. AF_01/2024</t>
  </si>
  <si>
    <t>PAVIMENTAÇÃO INTERNA - REVESTIMENTOS</t>
  </si>
  <si>
    <t>PAVIMENTAÇÃO INTERNA - PREPARO DE PISO 8CM</t>
  </si>
  <si>
    <t>CONTRAPISO EM ARGAMASSA TRAÇO 1:4 (CIMENTO E AREIA), PREPARO MECÂNICO COM BETONEIRA 400 L, APLICADO EM ÁREAS SECAS SOBRE LAJE, ADERIDO, ACABAMENTO NÃO REFORÇADO, ESPESSURA 3CM. AF_07/2021</t>
  </si>
  <si>
    <t>CONTRAPISO EM ARGAMASSA TRAÇO 1:4 (CIMENTO E AREIA), PREPARO MECÂNICO COM BETONEIRA 400 L, APLICADO EM ÁREAS MOLHADAS SOBRE LAJE, ADERIDO, ACABAMENTO NÃO REFORÇADO, ESPESSURA 3CM. AF_07/2021</t>
  </si>
  <si>
    <t xml:space="preserve"> NATA DE CIMENTO COM COLA PVA, PARA NIVELAMENTO DE CONTRAPISO PARA ASSENTAMENTO DE PISO VINÍLICO </t>
  </si>
  <si>
    <t>FNDE 298</t>
  </si>
  <si>
    <t xml:space="preserve">PISO VINÍLICO EM MANTA, PADRÃO LISO, AMARELO, ESPESSURA 2 MM, FIXADO COM COLA. </t>
  </si>
  <si>
    <t>FNDE 300</t>
  </si>
  <si>
    <t xml:space="preserve">PISO VINÍLICO EM MANTA, PADRÃO LISO, CINZA CLARO, ESPESSURA 2 MM, FIXADO COM COLA </t>
  </si>
  <si>
    <t>EXECUÇÃO DE PAVIMENTO EM PISO INTERTRAVADO, COM BLOCO RETANGULAR DE 20 X 10 CM, ESPESSURA 10 CM. AF_10/2022</t>
  </si>
  <si>
    <t>FNDE 400</t>
  </si>
  <si>
    <t xml:space="preserve">PISO PODOTÁTIL DE ALERTA, COR AMARELA, DE BORRACHA, ASSENTADO SOBRE ARGAMASSA </t>
  </si>
  <si>
    <t>FNDE 401</t>
  </si>
  <si>
    <t xml:space="preserve">PISO PODOTÁTIL DE ALERTA, COR AZUL, DE BORRACHA, ASSENTADO SOBRE ARGAMASSA </t>
  </si>
  <si>
    <t xml:space="preserve">PISO PODOTÁTIL DE ALERTA, COR VERMELHA, DE CONCRETO, ASSENTADO SOBRE ARGAMASSA </t>
  </si>
  <si>
    <t xml:space="preserve"> COLCHÃO DRENANTE DE AREIA H= 30 CM </t>
  </si>
  <si>
    <t xml:space="preserve">FITA 3M COLANTE ANTIDERRAPANTE PARA PISO </t>
  </si>
  <si>
    <t>PAVIMENTAÇÃO EXTERNA - CALÇADA DE CONCRETO 8 CM</t>
  </si>
  <si>
    <t>EXECUÇÃO DE PASSEIO (CALÇADA) OU PISO DE CONCRETO COM CONCRETO MOLDADO IN LOCO, FEITO EM OBRA, ACABAMENTO CONVENCIONAL, ESPESSURA 8 CM, ARMADO. AF_08/2022</t>
  </si>
  <si>
    <t>PINTURA PAREDES</t>
  </si>
  <si>
    <t>APLICAÇÃO MANUAL DE MASSA ACRÍLICA EM PAREDES EXTERNAS DE CASAS, DUAS DEMÃOS. AF_03/2024</t>
  </si>
  <si>
    <t xml:space="preserve">PINTURA LÁTEX ACRÍLICA, COR BRANCO GELO, APLICAÇÃO MANUAL EM PAREDES, DUAS DEMÃOS </t>
  </si>
  <si>
    <t>FNDE 403</t>
  </si>
  <si>
    <t xml:space="preserve"> PINTURA LÁTEX ACRÍLICA, COR VERMELHO, APLICAÇÃO MANUAL EM PAREDES, DUAS DEMÃOS</t>
  </si>
  <si>
    <t>FNDE 404</t>
  </si>
  <si>
    <t xml:space="preserve">PINTURA LÁTEX ACRÍLICA, COR CINZA, APLICAÇÃO MANUAL EM PAREDES, DUAS DEMÃOS </t>
  </si>
  <si>
    <t>FNDE 405</t>
  </si>
  <si>
    <t xml:space="preserve">PINTURA LÁTEX ACRÍLICA, COR AZUL, APLICAÇÃO MANUAL EM PAREDES, DUAS DEMÃOS </t>
  </si>
  <si>
    <t>FNDE 35</t>
  </si>
  <si>
    <t xml:space="preserve">PINTURA COM TINTA EPÓXI EM PAREDES, COR VERDE, APLICAÇÃO MANUAL, 2 DEMÃOS, INCLUSO PRIMER EPÓXI </t>
  </si>
  <si>
    <t xml:space="preserve">PINTURA EM ESMALTE SINTÉTICO EM RODAMEIO DE MADEIRA, 2 DEMÃOS - COR BRANCO </t>
  </si>
  <si>
    <t>PISO PLAYGROUND</t>
  </si>
  <si>
    <t>FNDE 406</t>
  </si>
  <si>
    <t xml:space="preserve">PINTURA DE PISO COM TINTA EPÓXI, COR AMARELO, APLICAÇÃO MANUAL, 2 DEMÃOS, INCLUSO PRIMER EPÓXI </t>
  </si>
  <si>
    <t>INSTALAÇÕES DE ÁGUA FRIA</t>
  </si>
  <si>
    <t>TUBO, PVC, SOLDÁVEL, DE 32MM, INSTALADO EM RAMAL OU SUB-RAMAL DE ÁGUA - FORNECIMENTO E INSTALAÇÃO. AF_06/2022</t>
  </si>
  <si>
    <t>FNDE 119</t>
  </si>
  <si>
    <t xml:space="preserve">TUBO DE DESCARGA, TIPO BENGALA, PARA LIGACAO CAIXA DE DESCARGA - EMBUTIR, PVC, 40 MM X 150 CM </t>
  </si>
  <si>
    <t>ADAPTADOR CURTO COM BOLSA E ROSCA PARA REGISTRO, PVC, SOLDÁVEL, DN 25MM X 3/4, INSTALADO EM RAMAL DE DISTRIBUIÇÃO DE ÁGUA - FORNECIMENTO E INSTALAÇÃO. AF_06/2022</t>
  </si>
  <si>
    <t>ADAPTADOR CURTO COM BOLSA E ROSCA PARA REGISTRO, PVC, SOLDÁVEL, DN 50MM X 1.1/2", INSTALADO EM RAMAL DE DISTRIBUIÇÃO DE ÁGUA - FORNECIMENTO E INSTALAÇÃO. AF_06/2022</t>
  </si>
  <si>
    <t>ADAPTADOR CURTO COM BOLSA E ROSCA PARA REGISTRO, PVC, SOLDÁVEL, DN 85MM X 3, INSTALADO EM PRUMADA DE ÁGUA - FORNECIMENTO E INSTALAÇÃO. AF_06/2022</t>
  </si>
  <si>
    <t>BUCHA DE REDUÇÃO, CURTA, PVC, SOLDÁVEL, DN 32 X 25 MM, INSTALADO EM RAMAL OU SUB-RAMAL DE ÁGUA - FORNECIMENTO E INSTALAÇÃO. AF_06/2022</t>
  </si>
  <si>
    <t>BUCHA DE REDUÇÃO, PVC, SOLDÁVEL, DN 40MM X 32MM, INSTALADO EM RAMAL DE DISTRIBUIÇÃO DE ÁGUA - FORNECIMENTO E INSTALAÇÃO. AF_06/2022</t>
  </si>
  <si>
    <t>BUCHA DE REDUÇÃO, LONGA, PVC, SOLDÁVEL, DN 50 X 32 MM, INSTALADO EM RAMAL DE DISTRIBUIÇÃO DE ÁGUA - FORNECIMENTO E INSTALAÇÃO. AF_06/2022</t>
  </si>
  <si>
    <t>BUCHA DE REDUÇÃO PVC, SOLDÁVEL, LONGA, DN 60 X 32 MM, INSTALADO EM RESERVAÇÃO PREDIAL DE ÁGUA - FORNECIMENTO E INSTALAÇÃO. AF_04/2024</t>
  </si>
  <si>
    <t>BUCHA DE REDUÇÃO, CURTA, PVC, SOLDÁVEL, DN 60 X 50 MM, INSTALADO EM PRUMADA DE ÁGUA - FORNECIMENTO E INSTALAÇÃO. AF_06/2022</t>
  </si>
  <si>
    <t>BUCHA DE REDUÇÃO, LONGA, PVC, SOLDÁVEL, DN 60 X 25 MM, INSTALADO EM PRUMADA DE ÁGUA - FORNECIMENTO E INSTALAÇÃO. AF_06/2022</t>
  </si>
  <si>
    <t>FNDE 413</t>
  </si>
  <si>
    <t xml:space="preserve">BUCHA DE REDUÇÃO, LONGA, PVC, SOLDÁVEL, DN 85 X 60 MM, INSTALADO EM PRUMADA DE ÁGUA - FORNECIMENTO E INSTALAÇÃO </t>
  </si>
  <si>
    <t>COLAR DE TOMADA, PVC, COM TRAVAS, DE 110 MM X 1/2" OU 110 MM X 3/4", PARA LIGAÇÃO PREDIAL DE ÁGUA. AF_06/2022</t>
  </si>
  <si>
    <t>CURVA 90 GRAUS, PVC, SOLDÁVEL, DN 50MM, INSTALADO EM RAMAL DE DISTRIBUIÇÃO DE ÁGUA - FORNECIMENTO E INSTALAÇÃO. AF_06/2022</t>
  </si>
  <si>
    <t>JOELHO 90 GRAUS, PVC, SOLDÁVEL, DN 25MM, INSTALADO EM RAMAL DE DISTRIBUIÇÃO DE ÁGUA - FORNECIMENTO E INSTALAÇÃO. AF_06/2022</t>
  </si>
  <si>
    <t>JOELHO 90 GRAUS, PVC, SOLDÁVEL, DN 85MM, INSTALADO EM PRUMADA DE ÁGUA - FORNECIMENTO E INSTALAÇÃO. AF_06/2022</t>
  </si>
  <si>
    <t>FNDE 415</t>
  </si>
  <si>
    <t>JOELHO 45 GRAUS, PVC, SOLDÁVEL, DN 25MM, INSTALADO EM RAMAL DE DISTRIBUIÇÃO DE ÁGUA - FORNECIMENTO E INSTALAÇÃO. AF_06/2022</t>
  </si>
  <si>
    <t>JOELHO DE REDUÇÃO, 90 GRAUS, PVC, SOLDÁVEL, DN 32 MM X 25 MM, INSTALADO EM RAMAL DE DISTRIBUIÇÃO DE ÁGUA - FORNECIMENTO E INSTALAÇÃO. AF_06/2022</t>
  </si>
  <si>
    <t>JOELHO 90 GRAUS COM BUCHA DE LATÃO, PVC, SOLDÁVEL, DN 25MM, X 3/4 INSTALADO EM RAMAL OU SUB-RAMAL DE ÁGUA - FORNECIMENTO E INSTALAÇÃO. AF_06/2022</t>
  </si>
  <si>
    <t>JOELHO 90 GRAUS COM BUCHA DE LATÃO, PVC, SOLDÁVEL, DN 25MM, X 1/2 INSTALADO EM RAMAL OU SUB-RAMAL DE ÁGUA - FORNECIMENTO E INSTALAÇÃO. AF_06/2022</t>
  </si>
  <si>
    <t>LUVA, PVC, SOLDÁVEL, DN 25MM, INSTALADO EM RAMAL DE DISTRIBUIÇÃO DE ÁGUA - FORNECIMENTO E INSTALAÇÃO. AF_06/2022</t>
  </si>
  <si>
    <t>LUVA, PVC, SOLDÁVEL, DN 32MM, INSTALADO EM RAMAL OU SUB-RAMAL DE ÁGUA - FORNECIMENTO E INSTALAÇÃO. AF_06/2022</t>
  </si>
  <si>
    <t>LUVA, PVC, SOLDÁVEL, DN 40MM, INSTALADO EM RAMAL DE DISTRIBUIÇÃO DE ÁGUA - FORNECIMENTO E INSTALAÇÃO. AF_06/2022</t>
  </si>
  <si>
    <t>LUVA, PVC, SOLDÁVEL, DN 50MM, INSTALADO EM RAMAL DE DISTRIBUIÇÃO DE ÁGUA - FORNECIMENTO E INSTALAÇÃO. AF_06/2022</t>
  </si>
  <si>
    <t>LUVA, PVC, SOLDÁVEL, DN 60MM, INSTALADO EM PRUMADA DE ÁGUA - FORNECIMENTO E INSTALAÇÃO. AF_06/2022</t>
  </si>
  <si>
    <t>LUVA, PVC, SOLDÁVEL, DN 85MM, INSTALADO EM PRUMADA DE ÁGUA - FORNECIMENTO E INSTALAÇÃO. AF_06/2022</t>
  </si>
  <si>
    <t>TE, PVC, SOLDÁVEL, DN 25MM, INSTALADO EM RAMAL DE DISTRIBUIÇÃO DE ÁGUA - FORNECIMENTO E INSTALAÇÃO. AF_06/2022</t>
  </si>
  <si>
    <t>TE, PVC, SOLDÁVEL, DN 50MM, INSTALADO EM RAMAL DE DISTRIBUIÇÃO DE ÁGUA - FORNECIMENTO E INSTALAÇÃO. AF_06/2022</t>
  </si>
  <si>
    <t>TE, PVC, SOLDÁVEL, DN 60MM, INSTALADO EM PRUMADA DE ÁGUA - FORNECIMENTO E INSTALAÇÃO. AF_06/2022</t>
  </si>
  <si>
    <t>TÊ DE REDUÇÃO, PVC, SOLDÁVEL, DN 50MM X 25MM, INSTALADO EM RAMAL DE DISTRIBUIÇÃO DE ÁGUA - FORNECIMENTO E INSTALAÇÃO. AF_06/2022</t>
  </si>
  <si>
    <t>TE DE REDUÇÃO, PVC, SOLDÁVEL, DN 85MM X 60MM, INSTALADO EM PRUMADA DE ÁGUA - FORNECIMENTO E INSTALAÇÃO. AF_06/2022</t>
  </si>
  <si>
    <t>FNDE 469</t>
  </si>
  <si>
    <t xml:space="preserve">TE DE REDUÇÃO, PVC, SOLDÁVEL, DN 60MM X 50MM, INSTALADO EM PRUMADA DE ÁGUA - FORNECIMENTO E INSTALAÇÃO </t>
  </si>
  <si>
    <t>TÊ COM BUCHA DE LATÃO NA BOLSA CENTRAL, PVC, SOLDÁVEL, DN 25MM X 3/4, INSTALADO EM RAMAL OU SUB-RAMAL DE ÁGUA - FORNECIMENTO E INSTALAÇÃO. AF_06/2022</t>
  </si>
  <si>
    <t>REGISTRO DE ESFERA, PVC, ROSCÁVEL, COM BORBOLETA, 3/4" - FORNECIMENTO E INSTALAÇÃO. AF_08/2021</t>
  </si>
  <si>
    <t>REGISTRO DE ESFERA, PVC, ROSCÁVEL, COM VOLANTE, 3/4" - FORNECIMENTO E INSTALAÇÃO. AF_08/2021</t>
  </si>
  <si>
    <t>REGISTRO DE GAVETA BRUTO, LATÃO, ROSCÁVEL, 1 1/4" - FORNECIMENTO E INSTALAÇÃO. AF_08/2021</t>
  </si>
  <si>
    <t xml:space="preserve">VÁLVULA DE DESCARGA METÁLICA, DUPLO ACIONAMENTO ECO, BASE 1 1/2", ACABAMENTO METALICO CROMADO - FORNECIMENTO E INSTALAÇÃO </t>
  </si>
  <si>
    <t xml:space="preserve"> RESERVATÓRIO METÁLICO CILINDRICO CAP. 15.000 LITROS, COM GUARDA-CORPO, ESCADA E PINTURA </t>
  </si>
  <si>
    <t>INSTALAÇÕES DE ÁGUAS PLUVIAIS</t>
  </si>
  <si>
    <t>TUBO DE PVC CORRUGADO DE DUPLA PAREDE PARA REDE COLETORA DE ESGOTO, DN 200 MM, JUNTA ELÁSTICA - FORNECIMENTO E ASSENTAMENTO. AF_01/2021</t>
  </si>
  <si>
    <t>TUBO DE PVC CORRUGADO DE DUPLA PAREDE PARA REDE COLETORA DE ESGOTO, DN 250 MM, JUNTA ELÁSTICA - FORNECIMENTO E ASSENTAMENTO. AF_01/2021</t>
  </si>
  <si>
    <t>TÊ, PVC, SERIE R, ÁGUA PLUVIAL, DN 100 X 100 MM, JUNTA ELÁSTICA, FORNECIDO E INSTALADO EM RAMAL DE ENCAMINHAMENTO. AF_06/2022</t>
  </si>
  <si>
    <t>CAP, PVC, SERIE R, ÁGUA PLUVIAL, DN 100 MM, JUNTA ELÁSTICA, FORNECIDO E INSTALADO EM RAMAL DE ENCAMINHAMENTO. AF_06/2022</t>
  </si>
  <si>
    <t>CURVA 90 GRAUS, PVC, SERIE R, ÁGUA PLUVIAL, DN 100 MM, JUNTA ELÁSTICA, FORNECIDO E INSTALADO EM CONDUTORES VERTICAIS DE ÁGUAS PLUVIAIS. AF_06/2022</t>
  </si>
  <si>
    <t>JUNÇÃO SIMPLES, PVC, SERIE R, ÁGUA PLUVIAL, DN 150 X 100 MM, JUNTA ELÁSTICA, FORNECIDO E INSTALADO EM RAMAL DE ENCAMINHAMENTO. AF_06/2022</t>
  </si>
  <si>
    <t>FNDE 30</t>
  </si>
  <si>
    <t xml:space="preserve">CURVA 45 GRAUS, PVC, SERIE R, ÁGUA PLUVIAL, DN 200 MM, VINILFORT, JUNTA ELÁSTICA, FORNECIDO E INSTALADO EM RAMAL DE ENCAMINHAMENTO </t>
  </si>
  <si>
    <t>FNDE 955</t>
  </si>
  <si>
    <t xml:space="preserve">TAMPA TIPO GRELHA FOFO SIMPLES PARA ESGOTO E DRENAGEM, 60X60CM </t>
  </si>
  <si>
    <t>SISTEMA DE REUSO DE ÁGUA</t>
  </si>
  <si>
    <t>FNDE 78</t>
  </si>
  <si>
    <t xml:space="preserve">CISTERNA VERTICAL - RESERVATÓRIO ÁGUA DA CHUVA - 300 Litros </t>
  </si>
  <si>
    <t>FNDE 79</t>
  </si>
  <si>
    <t xml:space="preserve">SMART FILTRO </t>
  </si>
  <si>
    <t>INSTALAÇÕES DE ESGOTO SANITÁRIO</t>
  </si>
  <si>
    <t>TUBO PVC, SERIE NORMAL, ESGOTO PREDIAL, DN 150 MM, FORNECIDO E INSTALADO EM SUBCOLETOR AÉREO DE ESGOTO SANITÁRIO. AF_08/2022</t>
  </si>
  <si>
    <t>CURVA CURTA 90 GRAUS, PVC, SERIE NORMAL, ESGOTO PREDIAL, DN 40 MM, JUNTA SOLDÁVEL, FORNECIDO E INSTALADO EM RAMAL DE DESCARGA OU RAMAL DE ESGOTO SANITÁRIO. AF_08/2022</t>
  </si>
  <si>
    <t>CURVA CURTA 90 GRAUS, PVC, SERIE NORMAL, ESGOTO PREDIAL, DN 50 MM, JUNTA ELÁSTICA, FORNECIDO E INSTALADO EM RAMAL DE DESCARGA OU RAMAL DE ESGOTO SANITÁRIO. AF_08/2022</t>
  </si>
  <si>
    <t>CURVA CURTA 90 GRAUS, PVC, SERIE NORMAL, ESGOTO PREDIAL, DN 100 MM, JUNTA ELÁSTICA, FORNECIDO E INSTALADO EM RAMAL DE DESCARGA OU RAMAL DE ESGOTO SANITÁRIO. AF_08/2022</t>
  </si>
  <si>
    <t>JUNÇÃO SIMPLES, PVC, SERIE NORMAL, ESGOTO PREDIAL, DN 100 X 100 MM, JUNTA ELÁSTICA, FORNECIDO E INSTALADO EM RAMAL DE DESCARGA OU RAMAL DE ESGOTO SANITÁRIO. AF_08/2022</t>
  </si>
  <si>
    <t>JUNÇÃO SIMPLES, PVC, SERIE NORMAL, ESGOTO PREDIAL, DN 50 X 50 MM, JUNTA ELÁSTICA, FORNECIDO E INSTALADO EM RAMAL DE DESCARGA OU RAMAL DE ESGOTO SANITÁRIO. AF_08/2022</t>
  </si>
  <si>
    <t>JUNÇÃO SIMPLES, PVC, SERIE NORMAL, ESGOTO PREDIAL, DN 40 MM, JUNTA SOLDÁVEL, FORNECIDO E INSTALADO EM RAMAL DE DESCARGA OU RAMAL DE ESGOTO SANITÁRIO. AF_08/2022</t>
  </si>
  <si>
    <t>JUNÇÃO SIMPLES, PVC, SERIE R, ÁGUA PLUVIAL, DN 100 X 75 MM, JUNTA ELÁSTICA, FORNECIDO E INSTALADO EM RAMAL DE ENCAMINHAMENTO. AF_06/2022</t>
  </si>
  <si>
    <t>FNDE 418</t>
  </si>
  <si>
    <t xml:space="preserve">JUNÇÃO SIMPLES, PVC, SERIE R, ÁGUA PLUVIAL, DN 100 x 50 MM, JUNTA ELÁSTICA, FORNECIDO E INSTALADO EM RAMAL DE ENCAMINHAMENTO </t>
  </si>
  <si>
    <t>VENTILAÇÃO</t>
  </si>
  <si>
    <t>LUVA SIMPLES, PVC, SERIE NORMAL, ESGOTO PREDIAL, DN 50 MM, JUNTA ELÁSTICA, FORNECIDO E INSTALADO EM RAMAL DE DESCARGA OU RAMAL DE ESGOTO SANITÁRIO. AF_08/2022</t>
  </si>
  <si>
    <t>TE, PVC, SÉRIE NORMAL, ESGOTO PREDIAL, DN 100 X 50 MM, JUNTA ELÁSTICA, FORNECIDO E INSTALADO EM RAMAL DE DESCARGA OU RAMAL DE ESGOTO SANITÁRIO. AF_08/2022</t>
  </si>
  <si>
    <t xml:space="preserve">BANHEIRA PLÁSTICA RÍGIDA, 77x45x20cm DE EMBUTIR, CONFORME DETALHE DE PROJETO </t>
  </si>
  <si>
    <t xml:space="preserve">LAVATÓRIO DE CANTO, LOUÇA BRANCA SUSPENSO, 29,5 X 39CM OU EQUIVALENTE, PADRÃO POPULAR - FORNECIMENTO E INSTALAÇÃO </t>
  </si>
  <si>
    <t xml:space="preserve">CUBA DE EMBUTIR RETANGULAR DE AÇO INOXIDÁVEL, 50 X 40 X 20 CM - FORNECIMENTO E INSTALAÇÃO </t>
  </si>
  <si>
    <t xml:space="preserve">TORNEIRA CROMADA DE MESA, 1/2 OU 3/4 , PARA LAVATÓRIO, COM TEMPORIZADOR - FORNECIMENTO E INSTALAÇÃO. </t>
  </si>
  <si>
    <t xml:space="preserve"> (UN)</t>
  </si>
  <si>
    <t xml:space="preserve">TORNEIRA CROMADA DE MESA PARA LAVATORIO, TIPO MONOCOMANDO - ACIONAMENTO TIPO ALAVANCA </t>
  </si>
  <si>
    <t xml:space="preserve">TORNEIRA ELÉTRICA COM MANGUEIRA PLÁSTICA FORTTI MAXI, LORENZETTI OU EQUIVALENTE </t>
  </si>
  <si>
    <t>FNDE 934</t>
  </si>
  <si>
    <t xml:space="preserve">DUCHA HIGIENICA PLASTICA COM REGISTRO METALICO 1/2" - FORNECIMENTO E INSTALAÇÃO. AF_01/2020 </t>
  </si>
  <si>
    <t xml:space="preserve">BARRA DE APOIO RETA, EM ACO INOX POLIDO, COMPRIMENTO 40CM, FIXADA NA PAREDE - FORNECIMENTO E INSTALAÇÃO </t>
  </si>
  <si>
    <t xml:space="preserve">TOALHEIRO PLASTICO TIPO DISPENSER PARA PAPEL TOALHA INTERFOLHADO </t>
  </si>
  <si>
    <t xml:space="preserve">PAPELEIRA PLASTICA TIPO DISPENSER PARA PAPEL HIGIENICO ROLAO </t>
  </si>
  <si>
    <t xml:space="preserve">ESPELHO CRISTAL, ESPESSURA 4MM, SEM MOLDURA, APARAFUSADO COM PARAFUSO EM ACO ZINCADO COM ROSCA SOBERBA, COM ÁREA MENOR OU IGUAL A 1,0 M2. </t>
  </si>
  <si>
    <t xml:space="preserve">CABIDE/GANCHO DE BANHEIRO SIMPLES EM METAL CROMADO, INCLUSO FIXAÇÃO. </t>
  </si>
  <si>
    <t>REGISTRO DE ESFERA, PVC, ROSCÁVEL, COM VOLANTE, 1" - FORNECIMENTO E INSTALAÇÃO. AF_08/2021</t>
  </si>
  <si>
    <t>VÁLVULA DE RETENÇÃO HORIZONTAL, DE BRONZE, ROSCÁVEL, 1 1/2" - FORNECIMENTO E INSTALAÇÃO. AF_08/2021</t>
  </si>
  <si>
    <t>VÁLVULA DE RETENÇÃO VERTICAL, DE BRONZE, ROSCÁVEL, 1" - FORNECIMENTO E INSTALAÇÃO. AF_08/2021</t>
  </si>
  <si>
    <t>VÁLVULA DE RETENÇÃO HORIZONTAL, DE BRONZE, ROSCÁVEL, 3" - FORNECIMENTO E INSTALAÇÃO. AF_08/2021</t>
  </si>
  <si>
    <t>FNDE 261</t>
  </si>
  <si>
    <t xml:space="preserve">REGISTRO OU VÁLVULA GLOBO ANGULAR EM LATÃO, PARA HIDRANTES EM INSTALAÇÃO PREDIAL DE INCÊNDIO, 45 GRAUS, 1 1/2" - FORNECIMENTO E INSTALAÇÃO. AF_08/2021 </t>
  </si>
  <si>
    <t xml:space="preserve">MOTO BOMBA 5.00 CV - VAZÃO 12.0 m³/h - PRESSÃO 15 MCA - FORNECIMENTO E INSTALAÇÃO </t>
  </si>
  <si>
    <t xml:space="preserve"> PRESSOSTATO </t>
  </si>
  <si>
    <t>BOMBA CENTRÍFUGA, TRIFÁSICA, 3 CV OU 2,96 HP, HM 34 A 40 M, Q 8,6 A 14,8 M3/H - FORNECIMENTO E INSTALAÇÃO. AF_11/2025_PS</t>
  </si>
  <si>
    <t>FNDE 603</t>
  </si>
  <si>
    <t xml:space="preserve">BOMBA JOCKEY IP-21 BT4 60Hz, PRESSÃO 15 MCA - VAZÃO 1,23 M³/H - FORNECIMENTO E INSTALAÇÃO </t>
  </si>
  <si>
    <t xml:space="preserve">CENTRAL ALARME ENDEREÇAVEL </t>
  </si>
  <si>
    <t>FNDE 502</t>
  </si>
  <si>
    <t xml:space="preserve">ACIONADOR MANUAL QUEBRA-VIDRO ENDEREÇÁVEL </t>
  </si>
  <si>
    <t>FNDE 501</t>
  </si>
  <si>
    <t xml:space="preserve">SIRENE AUDIOVISUAL TIPO ENDEREÇÁVEL </t>
  </si>
  <si>
    <t>CABO DE COBRE FLEXÍVEL ISOLADO, 1,5 MM², ANTI-CHAMA 450/750 V, PARA CIRCUITOS TERMINAIS - FORNECIMENTO E INSTALAÇÃO. AF_03/2023</t>
  </si>
  <si>
    <t>FNDE 329</t>
  </si>
  <si>
    <t xml:space="preserve">COTOVELO 90 GRAUS, EM FERRO GALVANIZADO, CONEXÃO ROSQUEADA, DN 25, INSTALADO EM RESERVAÇÃO DE ÁGUA DE EDIFICAÇÃO QUE POSSUA RESERVATÓRIO DE FIBRA/FIBROCIMENTO - FORNECIMENTO E INSTALAÇÃO. </t>
  </si>
  <si>
    <t>FNDE 328</t>
  </si>
  <si>
    <t xml:space="preserve">COTOVELO 90 GRAUS, EM FERRO GALVANIZADO, CONEXÃO ROSQUEADA, DN 40, INSTALADO EM RESERVAÇÃO DE ÁGUA DE EDIFICAÇÃO QUE POSSUA RESERVATÓRIO DE FIBRA/FIBROCIMENTO - FORNECIMENTO E INSTALAÇÃO. </t>
  </si>
  <si>
    <t>COTOVELO 90 GRAUS, EM FERRO GALVANIZADO, CONEXÃO ROSQUEADA, DN 80 MM (3"), INSTALADO EM RESERVAÇÃO PREDIAL DE ÁGUA - FORNECIMENTO E INSTALAÇÃO. AF_04/2024</t>
  </si>
  <si>
    <t>FNDE 345</t>
  </si>
  <si>
    <t xml:space="preserve">BUCHA DE REDUCAO DE FERRO GALVANIZADO, COM ROSCA BSP, DE 3/4" X 1/2" </t>
  </si>
  <si>
    <t>FNDE 333</t>
  </si>
  <si>
    <t xml:space="preserve">LUVA COM REDUÇÃO, EM AÇO, CONEXÃO SOLDADA, DN 40 X 25 MM (1 1/2" X 1"), INSTALADO EM REDE DE ALIMENTAÇÃO PARA HIDRANTE - FORNECIMENTO E INSTALAÇÃO. </t>
  </si>
  <si>
    <t>FNDE 335</t>
  </si>
  <si>
    <t xml:space="preserve">LUVA COM REDUÇÃO, EM AÇO, CONEXÃO SOLDADA, DN 80 X 40 MM , INSTALADO EM PRUMADAS - FORNECIMENTO E INSTALAÇÃO </t>
  </si>
  <si>
    <t>FNDE 336</t>
  </si>
  <si>
    <t xml:space="preserve">LUVA COM REDUÇÃO, EM AÇO, CONEXÃO SOLDADA, DN 80 X 50 MM, INSTALADO EM PRUMADAS - FORNECIMENTO E INSTALAÇÃO. </t>
  </si>
  <si>
    <t>FNDE 339</t>
  </si>
  <si>
    <t xml:space="preserve">TE DE REDUCAO DE FERRO GALVANIZADO, COM ROSCA BSP, DE 2 1/2" X 1" </t>
  </si>
  <si>
    <t>CURVA 90 GRAUS PARA ELETRODUTO, PVC, ROSCÁVEL, DN 25 MM (3/4"), PARA CIRCUITOS TERMINAIS, INSTALADA EM PAREDE - FORNECIMENTO E INSTALAÇÃO. AF_03/2023</t>
  </si>
  <si>
    <t>FNDE 330</t>
  </si>
  <si>
    <t xml:space="preserve">TAMPA CEGA EM PVC PARA CONDULETE 4 X 2" </t>
  </si>
  <si>
    <t>LUVA PARA ELETRODUTO, PVC, ROSCÁVEL, DN 25 MM (3/4"), PARA CIRCUITOS TERMINAIS, INSTALADA EM FORRO - FORNECIMENTO E INSTALAÇÃO. AF_03/2023</t>
  </si>
  <si>
    <t>FNDE 604</t>
  </si>
  <si>
    <t xml:space="preserve">ADAPTADOR PARA CONDULETE 25MM </t>
  </si>
  <si>
    <t>FNDE 711</t>
  </si>
  <si>
    <t xml:space="preserve">BUCHA DE REDUCAO DE FERRO GALVANIZADO, COM ROSCA BSP, DE 3/8" x 1/4" </t>
  </si>
  <si>
    <t>FNDE 710</t>
  </si>
  <si>
    <t xml:space="preserve">BUCHA DE REDUCAO DE FERRO GALVANIZADO, COM ROSCA BSP, DE 1/2" x 3/8" </t>
  </si>
  <si>
    <t>FNDE 334</t>
  </si>
  <si>
    <t xml:space="preserve">LUVA COM REDUÇÃO, EM AÇO, CONEXÃO SOLDADA, DN 80 X 38 MM (3" X 2 1/2"), INSTALADO EM PRUMADAS - FORNECIMENTO E INSTALAÇÃO. </t>
  </si>
  <si>
    <t>FNDE 337</t>
  </si>
  <si>
    <t xml:space="preserve">TE DE REDUCAO DE FERRO GALVANIZADO, COM ROSCA BSP, DE 1" X 3/4" </t>
  </si>
  <si>
    <t>FIXAÇÃO DE TUBOS HORIZONTAIS DE PVC ÁGUA/PVC ESGOTO/PVC PLUVIAL/CPVC/PPR/COBRE OU AÇO, DIÂMETROS MENORES OU IGUAIS A 40 MM, COM ABRAÇADEIRA METÁLICA RÍGIDA TIPO D COM PARAFUSO DE FIXAÇÃO 1 1/4", FIXADA DIRETAMENTE NA LAJE OU PAREDE. AF_09/2023</t>
  </si>
  <si>
    <t>FIXAÇÃO DE TUBOS HORIZONTAIS DE PVC ÁGUA/PVC ESGOTO/PVC PLUVIAL/CPVC/PPR/COBRE OU AÇO, DIÂMETROS MAIORES QUE 75 MM E MENORES OU IGUAIS A 100 MM, COM ABRAÇADEIRA TIPO D COM PARAFUSO DE FIXAÇÃO 4", FIXADA DIRETAMENTE NA LAJE OU PAREDE. AF_09/2023</t>
  </si>
  <si>
    <t>LUMINÁRIA DE EMERGÊNCIA, COM 30 LÂMPADAS LED DE 2 W, SEM REATOR - FORNECIMENTO E INSTALAÇÃO. AF_09/2024</t>
  </si>
  <si>
    <t xml:space="preserve">SINALIZAÇÃO COM PLACA INDICATIVA FIXADA NA ESTRUTURA. </t>
  </si>
  <si>
    <t>ACESSÓRIOS PARA ELETRODUTOS</t>
  </si>
  <si>
    <t>FNDE 347</t>
  </si>
  <si>
    <t xml:space="preserve">ARRUELA EM ALUMINIO, COM ROSCA, DE 1 1/2", PARA ELETRODUTO </t>
  </si>
  <si>
    <t>(UND)</t>
  </si>
  <si>
    <t>FNDE 353</t>
  </si>
  <si>
    <t xml:space="preserve">ARRUELA EM ALUMINIO </t>
  </si>
  <si>
    <t>FNDE 906</t>
  </si>
  <si>
    <t xml:space="preserve">CAIXA OCTOGONAL 4" X 4", PVC, INSTALADA EM FORRO OU PISO - FORNECIMENTO E INSTALAÇÃO. </t>
  </si>
  <si>
    <t>FNDE 150</t>
  </si>
  <si>
    <t xml:space="preserve">CURVA 135 GRAUS PARA ELETRODUTO, PVC, ROSCÁVEL, DN 38 MM (1 1/2"), PARA CIRCUITOS TERMINAIS, INSTALADA EM PAREDE - FORNECIMENTO E INSTALAÇÃO. </t>
  </si>
  <si>
    <t>LUVA PARA ELETRODUTO, PVC, ROSCÁVEL, DN 32 MM (1"), PARA CIRCUITOS TERMINAIS, INSTALADA EM FORRO - FORNECIMENTO E INSTALAÇÃO. AF_03/2023</t>
  </si>
  <si>
    <t>LUVA PARA ELETRODUTO, PVC, ROSCÁVEL, DN 20 MM (1/2"), PARA CIRCUITOS TERMINAIS, INSTALADA EM FORRO - FORNECIMENTO E INSTALAÇÃO. AF_03/2023</t>
  </si>
  <si>
    <t>LUVA PARA ELETRODUTO, PVC, ROSCÁVEL, DN 50 MM (1 1/2"), PARA REDE ENTERRADA DE DISTRIBUIÇÃO DE ENERGIA ELÉTRICA - FORNECIMENTO E INSTALAÇÃO. AF_12/2021</t>
  </si>
  <si>
    <t>ACESSÓRIOS GERAL</t>
  </si>
  <si>
    <t>FNDE 354</t>
  </si>
  <si>
    <t xml:space="preserve">BUCHA DE NYLON </t>
  </si>
  <si>
    <t>FNDE 355</t>
  </si>
  <si>
    <t xml:space="preserve">PARAFUSO DE ACO ZINCADO COM ROSCA SOBERBA, CABECA CHATA E FENDA SIMPLES, DIAMETRO 4,2 MM, COMPRIMENTO * 32 * MM </t>
  </si>
  <si>
    <t>FNDE 356</t>
  </si>
  <si>
    <t xml:space="preserve">PORCA ZINCADA, SEXTAVADA, DIAMETRO 1/4" </t>
  </si>
  <si>
    <t>SUPORTE PARA 2 TUBOS HORIZONTAIS, ESPAÇADO A CADA 56 CM, EM PERFILADO COM COMPRIMENTO DE 25 CM FIXADO EM LAJE, POR METRO DE TUBULAÇÃO FIXADA. AF_09/2023</t>
  </si>
  <si>
    <t>FNDE 357</t>
  </si>
  <si>
    <t xml:space="preserve">VERGALHAO ZINCADO ROSCA TOTAL, 1/4 " (6,3 MM) </t>
  </si>
  <si>
    <t>ALÇA PREFORMADA DE DISTRIBUIÇÃO, EM AÇO GALVANIZADO, AWG 1 - FORNECIMENTO E INSTALAÇÃO. AF_12/2025</t>
  </si>
  <si>
    <t>FNDE 358</t>
  </si>
  <si>
    <t xml:space="preserve">ARMACAO VERTICAL COM HASTE E CONTRA-PINO, EM CHAPA DE ACO GALVANIZADO 3/16", COM 1 ESTRIBO E 1 ISOLADOR </t>
  </si>
  <si>
    <t>BLOCO DE ENGATE RÁPIDO PARA BASTIDOR TIPO M10 - FORNECIMENTO E INSTALAÇÃO. AF_08/2025</t>
  </si>
  <si>
    <t>FNDE 359</t>
  </si>
  <si>
    <t xml:space="preserve">CABO DE COBRE NU 6 MM2 MEIO-DURO </t>
  </si>
  <si>
    <t>FNDE 360</t>
  </si>
  <si>
    <t xml:space="preserve">CAIXA DE INSPECAO PARA ATERRAMENTO OU OUTRO USO, EM PVC, DN = 250 X 250 MM </t>
  </si>
  <si>
    <t>FNDE 362</t>
  </si>
  <si>
    <t xml:space="preserve">CHUMBADOR DE ACO TIPO PARABOLT, * 5/8" X 200* MM, COM PORCA E ARRUELA </t>
  </si>
  <si>
    <t>FNDE 361</t>
  </si>
  <si>
    <t xml:space="preserve">CONECTOR DE ALUMINIO TIPO PRENSA CABO, BITOLA 3/8", PARA CABOS DE DIAMETRO DE 9 A 10 MM </t>
  </si>
  <si>
    <t>HASTE DE ATERRAMENTO, DIÂMETRO 3/4", COM 3 METROS - FORNECIMENTO E INSTALAÇÃO. AF_08/2023</t>
  </si>
  <si>
    <t>ISOLADOR, TIPO ROLDANA, PARA BAIXA TENSÃO - FORNECIMENTO E INSTALAÇÃO. AF_12/2025</t>
  </si>
  <si>
    <t>FNDE 364</t>
  </si>
  <si>
    <t xml:space="preserve">PARAFUSO DE LATAO COM ROSCA SOBERBA, CABECA CHATA E FENDA SIMPLES, DIAMETRO 3,2 MM, COMPRIMENTO 16 MM </t>
  </si>
  <si>
    <t>FNDE 363</t>
  </si>
  <si>
    <t xml:space="preserve">CONECTOR DE ALUMINIO TIPO PRENSA CABO, BITOLA 1", PARA CABOS DE DIAMETRO DE 22,5 A 25 MM </t>
  </si>
  <si>
    <t>CABOS</t>
  </si>
  <si>
    <t>CABO DE COBRE FLEXÍVEL ISOLADO, 10 MM², ANTI-CHAMA 0,6/1,0 KV, PARA CIRCUITOS TERMINAIS - FORNECIMENTO E INSTALAÇÃO. AF_03/2023</t>
  </si>
  <si>
    <t>CAIXAS DE PASSAGEM</t>
  </si>
  <si>
    <t>CAIXA ENTERRADA ELÉTRICA RETANGULAR, EM ALVENARIA COM BLOCOS DE CONCRETO, FUNDO COM BRITA, DIMENSÕES INTERNAS: 0,4X0,4X0,4 M. AF_12/2020</t>
  </si>
  <si>
    <t>FNDE 307</t>
  </si>
  <si>
    <t>CAIXA DE PASSAGEM SOBREPOR AÇO PINTADA 10 X 10 X 8 CM</t>
  </si>
  <si>
    <t>DISPOSITIVOS ELÉTRICOS</t>
  </si>
  <si>
    <t>INTERRUPTOR SIMPLES (1 MÓDULO), 10A/250V, INCLUINDO SUPORTE E PLACA - FORNECIMENTO E INSTALAÇÃO. AF_03/2023</t>
  </si>
  <si>
    <t>INTERRUPTOR SIMPLES (2 MÓDULOS), 10A/250V, INCLUINDO SUPORTE E PLACA - FORNECIMENTO E INSTALAÇÃO. AF_03/2023</t>
  </si>
  <si>
    <t>INTERRUPTOR SIMPLES (1 MÓDULO) COM INTERRUPTOR PARALELO (1 MÓDULO), 10A/250V, INCLUINDO SUPORTE E PLACA - FORNECIMENTO E INSTALAÇÃO. AF_03/2023</t>
  </si>
  <si>
    <t>TOMADA MÉDIA DE EMBUTIR (1 MÓDULO), 2P+T 10 A, INCLUINDO SUPORTE E PLACA - FORNECIMENTO E INSTALAÇÃO. AF_03/2023</t>
  </si>
  <si>
    <t>TOMADA MÉDIA DE EMBUTIR (1 MÓDULO), 2P+T 20 A, INCLUINDO SUPORTE E PLACA - FORNECIMENTO E INSTALAÇÃO. AF_03/2023</t>
  </si>
  <si>
    <t>INTERRUPTOR SIMPLES (2 MÓDULOS) COM INTERRUPTOR PARALELO (1 MÓDULO), 10A/250V, INCLUINDO SUPORTE E PLACA - FORNECIMENTO E INSTALAÇÃO. AF_03/2023</t>
  </si>
  <si>
    <t>SUPORTE PARAFUSADO COM PLACA DE ENCAIXE 4" X 2" ALTO (2,00 M DO PISO) PARA PONTO ELÉTRICO - FORNECIMENTO E INSTALAÇÃO. AF_03/2023</t>
  </si>
  <si>
    <t>INTERRUPTOR SIMPLES (1 MÓDULO) COM 1 TOMADA DE EMBUTIR 2P+T 10 A, INCLUINDO SUPORTE E PLACA - FORNECIMENTO E INSTALAÇÃO. AF_03/2023</t>
  </si>
  <si>
    <t>TOMADA MÉDIA DE EMBUTIR (2 MÓDULOS), 2P+T 10 A, INCLUINDO SUPORTE E PLACA - FORNECIMENTO E INSTALAÇÃO. AF_03/2023</t>
  </si>
  <si>
    <t>DISPOSITIVOS DE PROTEÇÃO</t>
  </si>
  <si>
    <t>DISJUNTOR MONOPOLAR TIPO DIN, CORRENTE NOMINAL DE 16A - FORNECIMENTO E INSTALAÇÃO. AF_07/2025</t>
  </si>
  <si>
    <t>DISJUNTOR TERMOMAGNÉTICO TRIPOLAR, CORRENTE NOMINAL DE 125A - FORNECIMENTO E INSTALAÇÃO. AF_07/2025</t>
  </si>
  <si>
    <t>DISJUNTOR TRIPOLAR TIPO DIN, CORRENTE NOMINAL DE 16A - FORNECIMENTO E INSTALAÇÃO. AF_07/2025</t>
  </si>
  <si>
    <t>FNDE 367</t>
  </si>
  <si>
    <t xml:space="preserve">TÊ HORIZONTAL 90º, PARA ELETROCALHA, LISA OU PERFURADA EM AÇO GALVANIZADO, LARGURA DE 50MM E ALTURA DE 50MM - FORNECIMENTO E INSTALAÇÃO. </t>
  </si>
  <si>
    <t>FNDE 598</t>
  </si>
  <si>
    <t xml:space="preserve">SAÍDA HORIZONTAL ELETROCALHA LISA OU PERFURADA EM AÇO GALVANIZADO PARA ELETRODUTO, LARGURA 50MM E ALTURA 50MM - FORNECIMENTO E INSTALAÇÃO. </t>
  </si>
  <si>
    <t>FNDE 608</t>
  </si>
  <si>
    <t xml:space="preserve">CURVA HORIZONTAL 90 ELETROCALHA LISA OU PERFURADA EM AÇO GALVANIZADO PARA ELETRODUTO, LARGURA 50MM E ALTURA 50MM - FORNECIMENTO E INSTALAÇÃO. </t>
  </si>
  <si>
    <t>FNDE 25</t>
  </si>
  <si>
    <t xml:space="preserve">ELETROCALHA LISA OU PERFURADA EM AÇO GALVANIZADO, LARGURA 50MM E ALTURA 50MM, INCLUSIVE EMENDA E FIXAÇÃO - FORNECIMENTO E INSTALAÇÃO. </t>
  </si>
  <si>
    <t xml:space="preserve">TERMINAL A COMPRESSÃO </t>
  </si>
  <si>
    <t>ELETRODUTOS</t>
  </si>
  <si>
    <t>ELETRODUTO FLEXÍVEL CORRUGADO REFORÇADO, PVC, DN 32 MM (1"), PARA CIRCUITOS TERMINAIS, INSTALADO EM FORRO - FORNECIMENTO E INSTALAÇÃO. AF_03/2023</t>
  </si>
  <si>
    <t>ELETRODUTO FLEXÍVEL CORRUGADO REFORÇADO, PVC, DN 25 MM (3/4"), PARA CIRCUITOS TERMINAIS, INSTALADO EM PAREDE - FORNECIMENTO E INSTALAÇÃO. AF_03/2023</t>
  </si>
  <si>
    <t>ELETRODUTO FLEXÍVEL CORRUGADO, PEAD, DN 90 (3"), PARA REDE ENTERRADA DE DISTRIBUIÇÃO DE ENERGIA ELÉTRICA - FORNECIMENTO E INSTALAÇÃO. AF_12/2021</t>
  </si>
  <si>
    <t>ELETRODUTO RÍGIDO ROSCÁVEL, PVC, DN 20 MM (1/2"), PARA CIRCUITOS TERMINAIS, INSTALADO EM PAREDE - FORNECIMENTO E INSTALAÇÃO. AF_03/2023</t>
  </si>
  <si>
    <t>ELETRODUTO FLEXÍVEL CORRUGADO, PEAD, DN 100 (4"), PARA REDE ENTERRADA DE DISTRIBUIÇÃO DE ENERGIA ELÉTRICA - FORNECIMENTO E INSTALAÇÃO. AF_12/2021</t>
  </si>
  <si>
    <t>ELETRODUTO FLEXÍVEL CORRUGADO, PEAD, DN 63 (2"), PARA REDE ENTERRADA DE DISTRIBUIÇÃO DE ENERGIA ELÉTRICA - FORNECIMENTO E INSTALAÇÃO. AF_12/2021</t>
  </si>
  <si>
    <t>PERFILADOS PERFURADOS</t>
  </si>
  <si>
    <t>FNDE 373</t>
  </si>
  <si>
    <t xml:space="preserve">GANCHO PARA PERFILADO 44X32 MM </t>
  </si>
  <si>
    <t>FNDE 32</t>
  </si>
  <si>
    <t xml:space="preserve">PERFILADO PERFURADO 38X38 MM </t>
  </si>
  <si>
    <t>ILUMINAÇÃO</t>
  </si>
  <si>
    <t>FNDE 96</t>
  </si>
  <si>
    <t xml:space="preserve">LUMINÁRIA DE EMBUTIR, COM LÂMPADA LED DE 18 W </t>
  </si>
  <si>
    <t>FNDE 97</t>
  </si>
  <si>
    <t xml:space="preserve">LUMINÁRIA DE EMBUTIR, COM LÂMPADA LED DE 31 W </t>
  </si>
  <si>
    <t>FNDE 308</t>
  </si>
  <si>
    <t>LUMINÁRIA DE EMBUTIR, COM LÂMPADA LED DE 39 W</t>
  </si>
  <si>
    <t>LÂMPADA TUBULAR LED DE 18/20 W, COM SOQUETE, BASE G13 - FORNECIMENTO E INSTALAÇÃO. AF_09/2024_PS</t>
  </si>
  <si>
    <t>FNDE 98</t>
  </si>
  <si>
    <t xml:space="preserve">REFLETOR EM ALUMÍNIO, DE SUPORTE E ALÇA, COM LÂMPADA LED DE 200 W </t>
  </si>
  <si>
    <t>FNDE 99</t>
  </si>
  <si>
    <t xml:space="preserve">LUMINÁRIA TIPO SPOT BALIZADOR LED 12W </t>
  </si>
  <si>
    <t>LUMINÁRIA ARANDELA TIPO TARTARUGA, DE SOBREPOR, COM 1 LÂMPADA LED DE 6 W, SEM REATOR - FORNECIMENTO E INSTALAÇÃO. AF_09/2024</t>
  </si>
  <si>
    <t>FNDE 978</t>
  </si>
  <si>
    <t xml:space="preserve">LUMINÁRIA LED DE SOBREPOR BLINDADA HERMÉTICA IP65 18W, COM 2XT8 - 65CM - FORNECIMENTO E INSTALAÇÃO. </t>
  </si>
  <si>
    <t>FNDE 979</t>
  </si>
  <si>
    <t xml:space="preserve">LUMINÁRIA LED DE SOBREPOR BLINDADA HERMÉTICA IP65 36W, COM 2XT8 - 125CM - FORNECIMENTO E INSTALAÇÃO. </t>
  </si>
  <si>
    <t>QUADRO DE MEDIÇÃO GERAL DE ENERGIA PARA BARRAMENTO BLINDADO COM 4 MEDIDORES - FORNECIMENTO E INSTALAÇÃO. AF_07/2025</t>
  </si>
  <si>
    <t>FNDE 982</t>
  </si>
  <si>
    <t xml:space="preserve">QUADRO DE DISTRIBUIÇÃO DE ENERGIA EM CHAPA DE AÇO GALVANIZADO, DE EMBUTIR, COM BARRAMENTO TRIFÁSICO, PARA 36 DISJUNTORES DIN 100A - FORNECIMENTO E INSTALAÇÃO. </t>
  </si>
  <si>
    <t>FNDE 383</t>
  </si>
  <si>
    <t xml:space="preserve">QUADRO DE DISTRIBUIÇÃO DE ENERGIA EM CHAPA DE AÇO GALVANIZADO, DE EMBUTIR, COM BARRAMENTO TRIFÁSICO, PARA 46 DISJUNTORES DIN 100A - FORNECIMENTO E INSTALAÇÃO. </t>
  </si>
  <si>
    <t>QUADRO DE DISTRIBUIÇÃO DE ENERGIA EM CHAPA DE AÇO GALVANIZADO, DE EMBUTIR, COM BARRAMENTO TRIFÁSICO, PARA 12 DISJUNTORES DIN 100A - FORNECIMENTO E INSTALAÇÃO. AF_07/2025</t>
  </si>
  <si>
    <t>FNDE 984</t>
  </si>
  <si>
    <t xml:space="preserve">QUADRO DE DISTRIBUIÇÃO DE ENERGIA EM CHAPA DE AÇO GALVANIZADO, DE EMBUTIR, COM BARRAMENTO TRIFÁSICO, PARA 54 DISJUNTORES DIN 100A - FORNECIMENTO E INSTALAÇÃO. </t>
  </si>
  <si>
    <t>FNDE 384</t>
  </si>
  <si>
    <t xml:space="preserve">SWITCH TIPO 48 PORTAS </t>
  </si>
  <si>
    <t xml:space="preserve">PATCH CORD, CATEGORIA 6 UTP, 4 PARES. </t>
  </si>
  <si>
    <t>PATCH PANEL 24 PORTAS, CATEGORIA 6 - FORNECIMENTO E INSTALAÇÃO. AF_08/2025</t>
  </si>
  <si>
    <t>FNDE 388</t>
  </si>
  <si>
    <t xml:space="preserve">RÉGUA DE TOMADAS ELÉTRICAS, COM 10 TOMADAS, PADRÃO RACK 19" </t>
  </si>
  <si>
    <t xml:space="preserve">GUIA DE CABOS FECHADO 1U </t>
  </si>
  <si>
    <t>(un)</t>
  </si>
  <si>
    <t xml:space="preserve">BANDEJA MÓVEL, PADRÃO 19" </t>
  </si>
  <si>
    <t>RACK ABERTO EM COLUNA 44U PARA SERVIDOR - FORNECIMENTO E INSTALAÇÃO. AF_08/2025</t>
  </si>
  <si>
    <t>CAIXA RETANGULAR 4" X 2" BAIXA (0,30 M DO PISO), PVC, INSTALADA EM PAREDE - FORNECIMENTO E INSTALAÇÃO. AF_03/2023</t>
  </si>
  <si>
    <t>FNDE 389</t>
  </si>
  <si>
    <t xml:space="preserve"> PARAFUSO EM ACO GALVANIZADO, TIPO MAQUINA, SEXTAVADO, SEM PORCA </t>
  </si>
  <si>
    <t>FNDE 31</t>
  </si>
  <si>
    <t xml:space="preserve">CAIXA DE CONCRETO ARMADO PRE-MOLDADO, COM FUNDO E TAMPA, DIMENSOES DE 0,30 X 0,30 X 0,30 M </t>
  </si>
  <si>
    <t>TOMADA DE REDE RJ45 - FORNECIMENTO E INSTALAÇÃO. AF_08/2025</t>
  </si>
  <si>
    <t xml:space="preserve">TOMADA PARA ANTENA DE TV, CABO COAXIAL DE 9 MM FORNECIMENTO E INSTALAÇÃO </t>
  </si>
  <si>
    <t>CABO ELETRÔNICO CATEGORIA 6, INSTALADO EM EDIFICAÇÃO INSTITUCIONAL - FORNECIMENTO E INSTALAÇÃO. AF_08/2025</t>
  </si>
  <si>
    <t>INSTALAÇÕES DO SISTEMA DE PROTEÇÃO CONTRA DESCARGAS ATMOSFÉRICAS (SPDA)</t>
  </si>
  <si>
    <t>TUBO EM COBRE FLEXÍVEL, DN 1/4", COM ISOLAMENTO, INSTALADO EM RAMAL DE ALIMENTAÇÃO DE AR-CONDICIONADO - FORNECIMENTO E INSTALAÇÃO. AF_07/2025</t>
  </si>
  <si>
    <t>TUBO EM COBRE FLEXÍVEL, DN 3/8", COM ISOLAMENTO, INSTALADO EM RAMAL DE ALIMENTAÇÃO DE AR-CONDICIONADO - FORNECIMENTO E INSTALAÇÃO. AF_07/2025</t>
  </si>
  <si>
    <t>TUBO EM COBRE FLEXÍVEL, DN 5/8", COM ISOLAMENTO, INSTALADO EM FORRO, PARA RAMAL DE ALIMENTAÇÃO DE AR CONDICIONADO, INCLUSO FIXADOR. AF_11/2021</t>
  </si>
  <si>
    <t>FNDE 416</t>
  </si>
  <si>
    <t xml:space="preserve">JUNÇÃO SIMPLES, PVC, SERIE R, ÁGUA PLUVIAL, DN 100 X 50 MM, JUNTA ELÁSTICA, FORNECIDO E INSTALADO EM CONDUTORES VERTICAIS DE ÁGUAS PLUVIAIS </t>
  </si>
  <si>
    <t>FNDE 597</t>
  </si>
  <si>
    <t xml:space="preserve">JUNÇÃO SIMPLES, PVC, SERIE R, ÁGUA PLUVIAL, DN 200 x 100 MM, JUNTA ELÁSTICA, FORNECIDO E INSTALADO EM RAMAL DE ENCAMINHAMENTO </t>
  </si>
  <si>
    <t>FNDE 473</t>
  </si>
  <si>
    <t xml:space="preserve">REDUÇÃO EXCÊNTRICA, PVC, SERIE R, ÁGUA PLUVIAL, DN 100 X 50 MM, JUNTA ELÁSTICA, FORNECIDO E INSTALADO EM CONDUTORES VERTICAIS DE ÁGUAS PLUVIAIS </t>
  </si>
  <si>
    <t>TÊ DE INSPEÇÃO, PVC, SERIE R, ÁGUA PLUVIAL, DN 150 X 100 MM, JUNTA ELÁSTICA, FORNECIDO E INSTALADO EM CONDUTORES VERTICAIS DE ÁGUAS PLUVIAIS. AF_06/2022</t>
  </si>
  <si>
    <t>INSTALAÇÕES DE EXAUSTÃO MECÂNICA</t>
  </si>
  <si>
    <t>FNDE 619</t>
  </si>
  <si>
    <t xml:space="preserve">DUTO DE ALONGAMENTO PARA EXAUSTOR </t>
  </si>
  <si>
    <t xml:space="preserve">COIFA EM AÇO INOX 100CM X 150CM COM VENTILADOR DE TELHADO </t>
  </si>
  <si>
    <t>FNDE 976</t>
  </si>
  <si>
    <t xml:space="preserve">GRELHA DE RETORNO/EXAUSTÃO, TAMANHO: 0,07 M2 a 0,13 M2 </t>
  </si>
  <si>
    <t>INSTALAÇÕES DE GÁS COMBUSTÍVEL</t>
  </si>
  <si>
    <t xml:space="preserve">REGULADOR DE ALTA PRESSÃO GLP </t>
  </si>
  <si>
    <t xml:space="preserve">CAP OU TAMPAO DE FERRO GALVANIZADO, COM ROSCA BSP, DE 3/4" </t>
  </si>
  <si>
    <t xml:space="preserve">MANGUEIRA PARA GAS - GLP </t>
  </si>
  <si>
    <t>NIPLE, EM FERRO GALVANIZADO, CONEXÃO ROSQUEADA, DN 20 (3/4"), INSTALADO EM RAMAIS E SUB-RAMAIS DE GÁS - FORNECIMENTO E INSTALAÇÃO. AF_10/2020</t>
  </si>
  <si>
    <t>NIPLE, EM FERRO GALVANIZADO, CONEXÃO ROSQUEADA, DN 15 (1/2"), INSTALADO EM RAMAIS E SUB-RAMAIS DE GÁS - FORNECIMENTO E INSTALAÇÃO. AF_10/2020</t>
  </si>
  <si>
    <t xml:space="preserve">CONJUNTO DE MASTRO P/ TRÊS BANDEIRAS E PEDESTAL </t>
  </si>
  <si>
    <t xml:space="preserve">BANCADA DE GRANITO CINZA ANDORINHA, INCLUSIVE PASSA PRATOS, ESPESSURA 2 CM - FORNECIMENTO E INSTALAÇÃO </t>
  </si>
  <si>
    <t>FNDE 46</t>
  </si>
  <si>
    <t xml:space="preserve">BANCO DE GRANITO CINZA ANDORINHA, ESPESSURA 2 CM - FORNECIMENTO E INSTALAÇÃO </t>
  </si>
  <si>
    <t xml:space="preserve">PRATELEIRA DE GRANITO CINZA ANDORINHA, ESPESSURA 2,5 CM - FORNECIMENTO E INSTALAÇÃO </t>
  </si>
  <si>
    <t xml:space="preserve">ESCANINHOS E PRATELERIAS EM MDF, REVESTIDOS EM LAMINADO MELAMÍNICO </t>
  </si>
  <si>
    <t>PEITORIL LINEAR EM GRANITO OU MÁRMORE, L = 15CM, ASSENTADO COM ARGAMASSA 1:6 COM ADITIVO. AF_11/2020</t>
  </si>
  <si>
    <t>FNDE 351</t>
  </si>
  <si>
    <t>PEITORIL EM GRANITO CINZA ANDORINHA, L = 15CM, COMPRIMENTO DE ATÉ 2M, ASSENTADO COM ARGAMASSA 1:6 COM ADITIVO - CHUVEIRO.</t>
  </si>
  <si>
    <t xml:space="preserve"> (M)</t>
  </si>
  <si>
    <t xml:space="preserve"> BANCO DE CONCRETO SEM ENCOSTO, DIM. 2,50 X 0,60 M </t>
  </si>
  <si>
    <t>FECHAMENTO - MURO</t>
  </si>
  <si>
    <t>CONCRETO ARMADO PARA SAPATAS E BLOCOS</t>
  </si>
  <si>
    <t>ALVENARIA DE VEDAÇÃO - MURO</t>
  </si>
  <si>
    <t>FNDE 176</t>
  </si>
  <si>
    <t xml:space="preserve">CHAPISCO APLICADO EM ALVENARIAS E ESTRUTURAS DE CONCRETO EXTERNAS, COM COLHER DE PEDREIRO. ARGAMASSA TRAÇO 1:3 COM PREPARO EM BETONEIRA 400L. - EXTERNO </t>
  </si>
  <si>
    <t>FNDE 177</t>
  </si>
  <si>
    <t xml:space="preserve">CHAPISCO APLICADO EM ALVENARIAS E ESTRUTURAS DE CONCRETO EXTERNAS, COM COLHER DE PEDREIRO. ARGAMASSA TRAÇO 1:3 COM PREPARO EM BETONEIRA 400L. - INTERNO </t>
  </si>
  <si>
    <t>FNDE 178</t>
  </si>
  <si>
    <t>EMBOÇO OU MASSA ÚNICA EM ARGAMASSA TRAÇO 1:2:8, PREPARO MECÂNICO COM BETONEIRA 400 L, APLICADA MANUALMENTE EM PANOS CEGOS - REVESTIMENTO INTERNO (SEM PRESENÇA DE VÃOS), ESPESSURA DE 25 MM</t>
  </si>
  <si>
    <t>FNDE 179</t>
  </si>
  <si>
    <t xml:space="preserve">EMBOÇO OU MASSA ÚNICA EM ARGAMASSA TRAÇO 1:2:8, PREPARO MECÂNICO COM BETONEIRA 400 L, APLICADA MANUALMENTE EM PANOS CEGOS - REVESTIMENTO EXTERNO (SEM PRESENÇA DE VÃOS), ESPESSURA DE 25 MM </t>
  </si>
  <si>
    <t>REVESTIMENTO</t>
  </si>
  <si>
    <t>PINTURA</t>
  </si>
  <si>
    <t>FNDE 196</t>
  </si>
  <si>
    <t xml:space="preserve">PINTURA LÁTEX ACRÍLICA, SOBRE REBOCO LISO, COR CINZA CLARO, APLICAÇÃO MANUAL EM PAREDES, DUAS DEMÃOS </t>
  </si>
  <si>
    <t>FNDE 352</t>
  </si>
  <si>
    <t xml:space="preserve">PINTURA LÁTEX ACRÍLICA, SOBRE REBOCO LISO, COR CINZA CLARO, APLICAÇÃO MANUAL EM PAREDES, DUAS DEMÃOS - FACE EXTERNA MURO </t>
  </si>
  <si>
    <t>25.01</t>
  </si>
  <si>
    <t>FNDE 602</t>
  </si>
  <si>
    <t xml:space="preserve">LIMPEZA GROSSA DE OBRA </t>
  </si>
  <si>
    <t>FNDE 601</t>
  </si>
  <si>
    <t xml:space="preserve">LIMPEZA FINA DE OBRA </t>
  </si>
  <si>
    <t>FNDE 560</t>
  </si>
  <si>
    <t xml:space="preserve">FORNECIMENTO E INSTALAÇÃO DE PLACA DE INAUGURAÇÃO EM AÇO INOX - 500 X 700 MM </t>
  </si>
  <si>
    <t>04.03.02</t>
  </si>
  <si>
    <t>04.03.03</t>
  </si>
  <si>
    <t>05.03.02</t>
  </si>
  <si>
    <t>05.03.03</t>
  </si>
  <si>
    <t>05.03.04</t>
  </si>
  <si>
    <t>06.02.04</t>
  </si>
  <si>
    <t>06.06.08</t>
  </si>
  <si>
    <t>06.06.09</t>
  </si>
  <si>
    <t>06.06.10</t>
  </si>
  <si>
    <t>08.01.03</t>
  </si>
  <si>
    <t>08.01.04</t>
  </si>
  <si>
    <t>08.01.05</t>
  </si>
  <si>
    <t>10.02.08</t>
  </si>
  <si>
    <t>10.02.09</t>
  </si>
  <si>
    <t>10.02.10</t>
  </si>
  <si>
    <t>10.02.11</t>
  </si>
  <si>
    <t>10.03</t>
  </si>
  <si>
    <t>10.03.01</t>
  </si>
  <si>
    <t>10.03.02</t>
  </si>
  <si>
    <t>10.03.03</t>
  </si>
  <si>
    <t>10.03.04</t>
  </si>
  <si>
    <t>10.03.05</t>
  </si>
  <si>
    <t>10.03.06</t>
  </si>
  <si>
    <t>10.03.07</t>
  </si>
  <si>
    <t>10.03.08</t>
  </si>
  <si>
    <t>10.04</t>
  </si>
  <si>
    <t>10.04.01</t>
  </si>
  <si>
    <t>10.04.02</t>
  </si>
  <si>
    <t>10.04.03</t>
  </si>
  <si>
    <t>11.01.07</t>
  </si>
  <si>
    <t>11.02.01</t>
  </si>
  <si>
    <t>11.02.02</t>
  </si>
  <si>
    <t>11.03.01</t>
  </si>
  <si>
    <t>12.01.43</t>
  </si>
  <si>
    <t>12.01.44</t>
  </si>
  <si>
    <t>12.02.07</t>
  </si>
  <si>
    <t>12.02.08</t>
  </si>
  <si>
    <t>13.01.07</t>
  </si>
  <si>
    <t>13.01.08</t>
  </si>
  <si>
    <t>13.01.09</t>
  </si>
  <si>
    <t>13.01.10</t>
  </si>
  <si>
    <t>13.01.11</t>
  </si>
  <si>
    <t>13.03.01</t>
  </si>
  <si>
    <t>13.03.02</t>
  </si>
  <si>
    <t>13.03</t>
  </si>
  <si>
    <t>15.01.14</t>
  </si>
  <si>
    <t>15.01.15</t>
  </si>
  <si>
    <t>15.01.16</t>
  </si>
  <si>
    <t>15.01.17</t>
  </si>
  <si>
    <t>15.01.18</t>
  </si>
  <si>
    <t>15.01.19</t>
  </si>
  <si>
    <t>15.01.20</t>
  </si>
  <si>
    <t>15.01.21</t>
  </si>
  <si>
    <t>15.01.22</t>
  </si>
  <si>
    <t>15.01.23</t>
  </si>
  <si>
    <t>15.01.24</t>
  </si>
  <si>
    <t>15.01.25</t>
  </si>
  <si>
    <t>15.01.26</t>
  </si>
  <si>
    <t>15.01.27</t>
  </si>
  <si>
    <t>15.01.28</t>
  </si>
  <si>
    <t>15.01.29</t>
  </si>
  <si>
    <t>15.01.30</t>
  </si>
  <si>
    <t>15.01.31</t>
  </si>
  <si>
    <t>15.01.32</t>
  </si>
  <si>
    <t>15.01.33</t>
  </si>
  <si>
    <t>15.01.34</t>
  </si>
  <si>
    <t>16.03.09</t>
  </si>
  <si>
    <t>16.03.10</t>
  </si>
  <si>
    <t>16.03.11</t>
  </si>
  <si>
    <t>16.03.12</t>
  </si>
  <si>
    <t>16.03.13</t>
  </si>
  <si>
    <t>16.03.14</t>
  </si>
  <si>
    <t>16.03.15</t>
  </si>
  <si>
    <t>16.03.16</t>
  </si>
  <si>
    <t>16.03.17</t>
  </si>
  <si>
    <t>16.04.06</t>
  </si>
  <si>
    <t>16.04.07</t>
  </si>
  <si>
    <t>16.04.08</t>
  </si>
  <si>
    <t>16.04.09</t>
  </si>
  <si>
    <t>16.04.10</t>
  </si>
  <si>
    <t>16.04.11</t>
  </si>
  <si>
    <t>16.04.12</t>
  </si>
  <si>
    <t>16.04.13</t>
  </si>
  <si>
    <t>16.04.14</t>
  </si>
  <si>
    <t>16.04.15</t>
  </si>
  <si>
    <t>16.04.16</t>
  </si>
  <si>
    <t>16.04.17</t>
  </si>
  <si>
    <t>16.04.18</t>
  </si>
  <si>
    <t>16.04.19</t>
  </si>
  <si>
    <t>16.04.20</t>
  </si>
  <si>
    <t>16.04.21</t>
  </si>
  <si>
    <t>16.04.22</t>
  </si>
  <si>
    <t>16.04.23</t>
  </si>
  <si>
    <t>16.04.24</t>
  </si>
  <si>
    <t>16.04.25</t>
  </si>
  <si>
    <t>16.04.26</t>
  </si>
  <si>
    <t>16.04.27</t>
  </si>
  <si>
    <t>16.04.28</t>
  </si>
  <si>
    <t>16.04.29</t>
  </si>
  <si>
    <t>16.04.30</t>
  </si>
  <si>
    <t>16.04.31</t>
  </si>
  <si>
    <t>16.04.32</t>
  </si>
  <si>
    <t>17.01.05</t>
  </si>
  <si>
    <t>17.01.06</t>
  </si>
  <si>
    <t>17.01.07</t>
  </si>
  <si>
    <t>17.01.08</t>
  </si>
  <si>
    <t>17.01.09</t>
  </si>
  <si>
    <t>17.02.15</t>
  </si>
  <si>
    <t>17.02.16</t>
  </si>
  <si>
    <t>17.02.17</t>
  </si>
  <si>
    <t>17.03.10</t>
  </si>
  <si>
    <t>17.05.03</t>
  </si>
  <si>
    <t>17.05.04</t>
  </si>
  <si>
    <t>17.05.05</t>
  </si>
  <si>
    <t>17.05.06</t>
  </si>
  <si>
    <t>17.05.07</t>
  </si>
  <si>
    <t>17.05.08</t>
  </si>
  <si>
    <t>17.05.09</t>
  </si>
  <si>
    <t>17.05.10</t>
  </si>
  <si>
    <t>17.07</t>
  </si>
  <si>
    <t>17.07.01</t>
  </si>
  <si>
    <t>17.07.02</t>
  </si>
  <si>
    <t>17.07.03</t>
  </si>
  <si>
    <t>17.07.04</t>
  </si>
  <si>
    <t>17.07.06</t>
  </si>
  <si>
    <t>17.08</t>
  </si>
  <si>
    <t>17.08.01</t>
  </si>
  <si>
    <t>17.08.02</t>
  </si>
  <si>
    <t>17.08.03</t>
  </si>
  <si>
    <t>17.08.04</t>
  </si>
  <si>
    <t>17.08.05</t>
  </si>
  <si>
    <t>23.01.03</t>
  </si>
  <si>
    <t>23.01.04</t>
  </si>
  <si>
    <t>23.01.05</t>
  </si>
  <si>
    <t>23.01.06</t>
  </si>
  <si>
    <t>23.01.07</t>
  </si>
  <si>
    <t>23.01.08</t>
  </si>
  <si>
    <t>23.01.09</t>
  </si>
  <si>
    <t>23.01.10</t>
  </si>
  <si>
    <t>24.02.02</t>
  </si>
  <si>
    <t>24.02.03</t>
  </si>
  <si>
    <t>24.02.04</t>
  </si>
  <si>
    <t>24.02.05</t>
  </si>
  <si>
    <t>24.02.06</t>
  </si>
  <si>
    <t>24.02.07</t>
  </si>
  <si>
    <t>24.03.01.01</t>
  </si>
  <si>
    <t>24.03.01.02</t>
  </si>
  <si>
    <t>24.03.01.03</t>
  </si>
  <si>
    <t>24.03.01.04</t>
  </si>
  <si>
    <t>24.03.01.05</t>
  </si>
  <si>
    <t>24.03.01.06</t>
  </si>
  <si>
    <t>24.03.03.02</t>
  </si>
  <si>
    <t>24.05</t>
  </si>
  <si>
    <t>24.06</t>
  </si>
  <si>
    <t>24.07</t>
  </si>
  <si>
    <t>24.07.01</t>
  </si>
  <si>
    <t>24.06.01</t>
  </si>
  <si>
    <t>24.05.01</t>
  </si>
  <si>
    <t>24.03.03.01</t>
  </si>
  <si>
    <t>24.03.02.01</t>
  </si>
  <si>
    <t>24.03.02.02</t>
  </si>
  <si>
    <t>24.03.02.03</t>
  </si>
  <si>
    <t>24.03.02.04</t>
  </si>
  <si>
    <t>24.03.03.03</t>
  </si>
  <si>
    <t>24.03.03.04</t>
  </si>
  <si>
    <t>24.06.02</t>
  </si>
  <si>
    <t>24.06.03</t>
  </si>
  <si>
    <t>24.06.04</t>
  </si>
  <si>
    <t>24.06.05</t>
  </si>
  <si>
    <t>24.07.02</t>
  </si>
  <si>
    <t>24.05.02</t>
  </si>
  <si>
    <t>25.01.01</t>
  </si>
  <si>
    <t>25.01.02</t>
  </si>
  <si>
    <t>25.01.03</t>
  </si>
  <si>
    <t>22.01.10</t>
  </si>
  <si>
    <t>22.01.11</t>
  </si>
  <si>
    <t>22.01.12</t>
  </si>
  <si>
    <t>22.01.13</t>
  </si>
  <si>
    <t>20.01.03</t>
  </si>
  <si>
    <t>20.01.04</t>
  </si>
  <si>
    <t>20.01.05</t>
  </si>
  <si>
    <t>20.02</t>
  </si>
  <si>
    <t>20.02.01</t>
  </si>
  <si>
    <t>20.02.02</t>
  </si>
  <si>
    <t>20.02.03</t>
  </si>
  <si>
    <t>20.02.04</t>
  </si>
  <si>
    <t>20.02.05</t>
  </si>
  <si>
    <t>20.02.06</t>
  </si>
  <si>
    <t>20.02.07</t>
  </si>
  <si>
    <t>20.02.08</t>
  </si>
  <si>
    <t>20.02.09</t>
  </si>
  <si>
    <t>20.02.10</t>
  </si>
  <si>
    <t>20.02.11</t>
  </si>
  <si>
    <t>18.02.05</t>
  </si>
  <si>
    <t>18.02.06</t>
  </si>
  <si>
    <t>18.02.07</t>
  </si>
  <si>
    <t>18.03</t>
  </si>
  <si>
    <t>18.04</t>
  </si>
  <si>
    <t>18.05</t>
  </si>
  <si>
    <t>18.05.01</t>
  </si>
  <si>
    <t>18.04.01</t>
  </si>
  <si>
    <t>18.03.01</t>
  </si>
  <si>
    <t>18.06.01</t>
  </si>
  <si>
    <t>18.01.06</t>
  </si>
  <si>
    <t>18.01.07</t>
  </si>
  <si>
    <t>18.01.08</t>
  </si>
  <si>
    <t>18.05.02</t>
  </si>
  <si>
    <t>18.05.03</t>
  </si>
  <si>
    <t>18.05.04</t>
  </si>
  <si>
    <t>18.05.05</t>
  </si>
  <si>
    <t>18.05.06</t>
  </si>
  <si>
    <t>18.05.07</t>
  </si>
  <si>
    <t>18.05.08</t>
  </si>
  <si>
    <t>18.06</t>
  </si>
  <si>
    <t>18.04.02</t>
  </si>
  <si>
    <t>17.09</t>
  </si>
  <si>
    <t>17.09.01</t>
  </si>
  <si>
    <t>17.09.02</t>
  </si>
  <si>
    <t>17.10</t>
  </si>
  <si>
    <t>17.10.01</t>
  </si>
  <si>
    <t>17.10.02</t>
  </si>
  <si>
    <t>17.10.03</t>
  </si>
  <si>
    <t>17.10.04</t>
  </si>
  <si>
    <t>17.10.05</t>
  </si>
  <si>
    <t>17.05.11</t>
  </si>
  <si>
    <t>17.08.06</t>
  </si>
  <si>
    <t>17.08.07</t>
  </si>
  <si>
    <t>17.08.08</t>
  </si>
  <si>
    <t>17.10.06</t>
  </si>
  <si>
    <t>17.10.07</t>
  </si>
  <si>
    <t>17.10.08</t>
  </si>
  <si>
    <t>17.10.09</t>
  </si>
  <si>
    <t>17.11</t>
  </si>
  <si>
    <t>17.11.01</t>
  </si>
  <si>
    <t>17.11.02</t>
  </si>
  <si>
    <t>17.11.03</t>
  </si>
  <si>
    <t>17.11.04</t>
  </si>
  <si>
    <t>17.11.05</t>
  </si>
  <si>
    <t>FNDE 971</t>
  </si>
  <si>
    <t xml:space="preserve">TAMPA FOFO SIMPLES PARA ESGOTO E DRENAGEM, 60X60CM </t>
  </si>
  <si>
    <t>CAIXA SIFONADA, COM GRELHA QUADRADA, PVC, DN 150 X 150 X 50 MM, JUNTA SOLDÁVEL, FORNECIDA E INSTALADA EM RAMAL DE DESCARGA OU EM RAMAL DE ESGOTO SANITÁRIO. AF_08/2022</t>
  </si>
  <si>
    <t>RALO SIFONADO, PVC, DN 100 X 40 MM, JUNTA SOLDÁVEL, FORNECIDO E INSTALADO EM RAMAIS DE ENCAMINHAMENTO DE ÁGUA PLUVIAL. AF_06/2022</t>
  </si>
  <si>
    <t>CAIXA DE GORDURA SIMPLES, CIRCULAR, EM CONCRETO PRÉ-MOLDADO, DIÂMETRO INTERNO = 0,4 M, ALTURA INTERNA = 0,4 M. AF_12/2020</t>
  </si>
  <si>
    <t>14.02.04</t>
  </si>
  <si>
    <t>14.02.05</t>
  </si>
  <si>
    <t>14.02.06</t>
  </si>
  <si>
    <t>14.02.07</t>
  </si>
  <si>
    <t>PREPARO DE FUNDO DE VALA COM LARGURA MENOR QUE 1,5 M (ACERTO DO SOLO NATURAL), EM LOCAL COM NÍVEL BAIXO DE INTERFERÊNCIA. AF_01/2026</t>
  </si>
  <si>
    <t>BARRA DE APOIO RETA, EM AÇO INOX POLIDO, COMPRIMENTO 60 CM, FIXADA NA PAREDE - FORNECIMENTO E INSTALAÇÃO. AF_02/2026</t>
  </si>
  <si>
    <t>PISO EM GRANILITE, MARMORITE OU GRANITINA EM AMBIENTES INTERNOS, COM ESPESSURA DE 8 MM, INCLUSO MISTURA EM BETONEIRA, COLOCAÇÃO DAS JUNTAS, APLICAÇÃO DO PISO, 4 POLIMENTOS COM POLITRIZ, ESTUCAMENTO, SELADOR E CERA. AF_02/2026_PE</t>
  </si>
  <si>
    <t>RODAPÉ EM POLIESTIRENO, ALTURA 5 CM. AF_02/2026</t>
  </si>
  <si>
    <t>SOLEIRA EM GRANITO, LARGURA 15 CM, ESPESSURA 2,0 CM. AF_02/2026</t>
  </si>
  <si>
    <t>BACIA SANITÁRIA INFANTIL LOUÇA BRANCA, COM TUBO DE LIGAÇÃO CROMADO - FORNECIMENTO E INSTALAÇÃO. AF_02/2026_PS</t>
  </si>
  <si>
    <t>ASSENTO SANITÁRIO CONVENCIONAL - FORNECIMENTO E INSTALAÇÃO. AF_02/2026</t>
  </si>
  <si>
    <t>ASSENTO SANITÁRIO INFANTIL - FORNECIMENTO E INSTALAÇÃO. AF_02/2026</t>
  </si>
  <si>
    <t>CUBA DE EMBUTIR OVAL EM LOUÇA BRANCA, 35 X 50CM OU EQUIVALENTE - FORNECIMENTO E INSTALAÇÃO. AF_02/2026</t>
  </si>
  <si>
    <t>LAVATÓRIO LOUÇA BRANCA COM COLUNA, *44 X 35* CM, PADRÃO POPULAR - FORNECIMENTO E INSTALAÇÃO. AF_02/2026</t>
  </si>
  <si>
    <t>TANQUE DE LOUÇA BRANCA COM COLUNA, 30L OU EQUIVALENTE - FORNECIMENTO E INSTALAÇÃO. AF_02/2026</t>
  </si>
  <si>
    <t>CUBA DE EMBUTIR RETANGULAR DE AÇO INOXIDÁVEL, 46 X 30 X 12 CM - FORNECIMENTO E INSTALAÇÃO. AF_02/2026</t>
  </si>
  <si>
    <t>CUBA DE EMBUTIR RETANGULAR DE AÇO INOXIDÁVEL, 56 X 33 X 12 CM - FORNECIMENTO E INSTALAÇÃO. AF_02/2026</t>
  </si>
  <si>
    <t>VÁLVULA EM METAL CROMADO 1.1/2" X 1.1/2" PARA TANQUE OU LAVATÓRIO, COM OU SEM LADRÃO - FORNECIMENTO E INSTALAÇÃO. AF_02/2026</t>
  </si>
  <si>
    <t>VÁLVULA EM METAL CROMADO TIPO AMERICANA 3.1/2" X 1.1/2" PARA PIA - FORNECIMENTO E INSTALAÇÃO. AF_02/2026</t>
  </si>
  <si>
    <t>SIFÃO DO TIPO FLEXÍVEL EM PVC 1" X 1.1/2" - FORNECIMENTO E INSTALAÇÃO. AF_02/2026</t>
  </si>
  <si>
    <t>SIFÃO DO TIPO GARRAFA/COPO EM PVC 1.1/4" X 1.1/2" - FORNECIMENTO E INSTALAÇÃO. AF_02/2026</t>
  </si>
  <si>
    <t>TORNEIRA CROMADA LONGA, DE PAREDE, 1/2" OU 3/4", PARA PIA DE COZINHA, PADRÃO POPULAR - FORNECIMENTO E INSTALAÇÃO. AF_02/2026</t>
  </si>
  <si>
    <t>TORNEIRA CROMADA 1/2" OU 3/4" PARA TANQUE, PADRÃO POPULAR - FORNECIMENTO E INSTALAÇÃO. AF_02/2026</t>
  </si>
  <si>
    <t>ENGATE FLEXÍVEL EM INOX, 1/2" X 40 CM - FORNECIMENTO E INSTALAÇÃO. AF_02/2026</t>
  </si>
  <si>
    <t>CHUVEIRO ELÉTRICO COMUM CORPO PLÁSTICO, TIPO DUCHA - FORNECIMENTO E INSTALAÇÃO. AF_02/2026</t>
  </si>
  <si>
    <t>BARRA DE APOIO RETA, EM AÇO INOX POLIDO, COMPRIMENTO 70 CM, FIXADA NA PAREDE - FORNECIMENTO E INSTALAÇÃO. AF_02/2026</t>
  </si>
  <si>
    <t>BARRA DE APOIO RETA, EM AÇO INOX POLIDO, COMPRIMENTO 80 CM, FIXADA NA PAREDE - FORNECIMENTO E INSTALAÇÃO. AF_02/2026</t>
  </si>
  <si>
    <t>BANCO ARTICULADO, EM AÇO INOX, PARA PCD, FIXADO NA PAREDE - FORNECIMENTO E INSTALAÇÃO. AF_02/2026</t>
  </si>
  <si>
    <t>SABONETEIRA PLÁSTICA TIPO DISPENSER PARA SABONETE LÍQUIDO COM RESERVATÓRIO 800 A 1500 ML, INCLUSO FIXAÇÃO. AF_02/2026</t>
  </si>
  <si>
    <t>EXTINTOR DE INCÊNDIO PORTÁTIL COM CARGA DE PQS DE 4 KG, CLASSE BC - FORNECIMENTO E INSTALAÇÃO. AF_01/2026_PE</t>
  </si>
  <si>
    <t>EXTINTOR DE INCÊNDIO PORTÁTIL COM CARGA DE PQS DE 6 KG, CLASSE BC - FORNECIMENTO E INSTALAÇÃO. AF_01/2026_PE</t>
  </si>
  <si>
    <t>ABRIGO PARA HIDRANTE, 75X45X17CM, COM REGISTRO GLOBO ANGULAR 45 GRAUS 2 1/2", ADAPTADOR STORZ 2 1/2", MANGUEIRA DE INCÊNDIO 15M 2 1/2" E ESGUICHO EM LATÃO 2 1/2" - FORNECIMENTO E INSTALAÇÃO. AF_01/2026</t>
  </si>
  <si>
    <t>ADAPTADO DO SINAPI 101916</t>
  </si>
  <si>
    <t>HIDRANTE SUBTERRANEO, EM FERRO FUNDIDO, COM CURVA LONGA E CAIXA, DN 75 MM</t>
  </si>
  <si>
    <t>FUNDO ANTICORROSIVO PARA METAIS FERROSOS (ZARCAO)</t>
  </si>
  <si>
    <t>FITA VEDA ROSCA, EM PTFE, ROLO DE 18 MM X 50 M (L X C)</t>
  </si>
  <si>
    <t>MANÔMETRO 0 A 200 PSI (0 A 14 KGF/CM2), D = 50MM - FORNECIMENTO E INSTALAÇÃO. AF_01/2026</t>
  </si>
  <si>
    <t>TUBO DE AÇO GALVANIZADO COM COSTURA, CLASSE MÉDIA, DN 25 (1"), CONEXÃO ROSQUEADA, INSTALADO EM REDE DE ALIMENTAÇÃO PARA HIDRANTE - FORNECIMENTO E INSTALAÇÃO. AF_01/2026</t>
  </si>
  <si>
    <t>TUBO DE AÇO GALVANIZADO COM COSTURA, CLASSE MÉDIA, DN 40 (1 1/2"), CONEXÃO ROSQUEADA, INSTALADO EM REDE DE ALIMENTAÇÃO PARA HIDRANTE - FORNECIMENTO E INSTALAÇÃO. AF_01/2026</t>
  </si>
  <si>
    <t>TUBO DE AÇO GALVANIZADO COM COSTURA, CLASSE MÉDIA, DN 65 (2 1/2"), CONEXÃO ROSQUEADA, INSTALADO EM REDE DE ALIMENTAÇÃO PARA HIDRANTE - FORNECIMENTO E INSTALAÇÃO. AF_01/2026</t>
  </si>
  <si>
    <t>TUBO DE AÇO GALVANIZADO COM COSTURA, CLASSE MÉDIA, DN 80 (3"), CONEXÃO ROSQUEADA, INSTALADO EM REDE DE ALIMENTAÇÃO PARA HIDRANTE - FORNECIMENTO E INSTALAÇÃO. AF_01/2026</t>
  </si>
  <si>
    <t>LUVA DE REDUÇÃO, EM FERRO GALVANIZADO, 1" X 3/4", CONEXÃO ROSQUEADA, INSTALADO EM REDE DE ALIMENTAÇÃO PARA HIDRANTE - FORNECIMENTO E INSTALAÇÃO. AF_01/2026</t>
  </si>
  <si>
    <t>LUVA COM REDUÇÃO, EM AÇO, CONEXÃO SOLDADA, DN 80 X 65 MM (3" X 2 1/2"), INSTALADO EM PRUMADAS - FORNECIMENTO E INSTALAÇÃO. AF_01/2026</t>
  </si>
  <si>
    <t>TÊ, EM FERRO GALVANIZADO, CONEXÃO ROSQUEADA, DN 25 (1"), INSTALADO EM REDE DE ALIMENTAÇÃO PARA HIDRANTE - FORNECIMENTO E INSTALAÇÃO. AF_01/2026</t>
  </si>
  <si>
    <t>TÊ, EM FERRO GALVANIZADO, CONEXÃO ROSQUEADA, DN 65 (2 1/2"), INSTALADO EM REDE DE ALIMENTAÇÃO PARA HIDRANTE - FORNECIMENTO E INSTALAÇÃO. AF_01/2026</t>
  </si>
  <si>
    <t>TÊ, EM FERRO GALVANIZADO, CONEXÃO ROSQUEADA, DN 80 (3"), INSTALADO EM REDE DE ALIMENTAÇÃO PARA HIDRANTE - FORNECIMENTO E INSTALAÇÃO. AF_01/2026</t>
  </si>
  <si>
    <t>CONDULETE DE PVC, TIPO X, PARA ELETRODUTO DE PVC SOLDÁVEL DN 20 MM (1/2''), APARENTE - FORNECIMENTO E INSTALAÇÃO. AF_01/2026</t>
  </si>
  <si>
    <t>ELETRODUTO RÍGIDO SOLDÁVEL, PVC, DN 25 MM (3/4"), APARENTE - FORNECIMENTO E INSTALAÇÃO. AF_01/2026</t>
  </si>
  <si>
    <t>FNDE 412</t>
  </si>
  <si>
    <t>PINTURA DE PISO COM TINTA EPÓXI, COR VERMELHO, APLICAÇÃO MANUAL, 2 DEMÃOS, INCLUSO PRIMER EPÓXI</t>
  </si>
  <si>
    <t>16.05.03</t>
  </si>
  <si>
    <t>16.05.04</t>
  </si>
  <si>
    <t>DILUENTE EPOXI</t>
  </si>
  <si>
    <t>12815</t>
  </si>
  <si>
    <t>FITA CREPE ROLO DE *25* MM X 50 M</t>
  </si>
  <si>
    <t>44072</t>
  </si>
  <si>
    <t>PRIMER EPOXI / EPOXIDICO</t>
  </si>
  <si>
    <t>TINTA EPOXI BASE AGUA PREMIUM, BRANCA</t>
  </si>
  <si>
    <t>CONDULETE DE PVC, TIPO E, PARA ELETRODUTO DE PVC SOLDÁVEL DN 25 MM (3/4''), APARENTE - FORNECIMENTO E INSTALAÇÃO. AF_01/2026</t>
  </si>
  <si>
    <t>INSTALAÇÕES ELÉTRICAS - 110V</t>
  </si>
  <si>
    <t>92988</t>
  </si>
  <si>
    <t>92986</t>
  </si>
  <si>
    <t>92984</t>
  </si>
  <si>
    <t>91933</t>
  </si>
  <si>
    <t>91924</t>
  </si>
  <si>
    <t>91932</t>
  </si>
  <si>
    <t>91926</t>
  </si>
  <si>
    <t>91928</t>
  </si>
  <si>
    <t>91935</t>
  </si>
  <si>
    <t>CABO DE COBRE FLEXÍVEL ISOLADO, 16 MM², ANTI-CHAMA 0,6/1,0 KV, PARA CIRCUITOS TERMINAIS - FORNECIMENTO E INSTALAÇÃO. AF_03/2023</t>
  </si>
  <si>
    <t>101567</t>
  </si>
  <si>
    <t>CABO DE COBRE FLEXÍVEL ISOLADO, 95 MM², 0,6/1,0 KV, PARA REDE AÉREA DE DISTRIBUIÇÃO DE ENERGIA ELÉTRICA DE BAIXA TENSÃO - FORNECIMENTO E INSTALAÇÃO. AF_12/2025</t>
  </si>
  <si>
    <t>92998</t>
  </si>
  <si>
    <t>CABO DE COBRE FLEXÍVEL ISOLADO, 185 MM², ANTI-CHAMA 0,6/1,0 KV, PARA REDE ENTERRADA DE DISTRIBUIÇÃO DE ENERGIA ELÉTRICA - FORNECIMENTO E INSTALAÇÃO. AF_12/2021</t>
  </si>
  <si>
    <t>17.03.11</t>
  </si>
  <si>
    <t>91955</t>
  </si>
  <si>
    <t>91953</t>
  </si>
  <si>
    <t>91959</t>
  </si>
  <si>
    <t>91967</t>
  </si>
  <si>
    <t>91957</t>
  </si>
  <si>
    <t>91996</t>
  </si>
  <si>
    <t>91997</t>
  </si>
  <si>
    <t>91965</t>
  </si>
  <si>
    <t>91945</t>
  </si>
  <si>
    <t>92023</t>
  </si>
  <si>
    <t>92004</t>
  </si>
  <si>
    <t>93654</t>
  </si>
  <si>
    <t>93661</t>
  </si>
  <si>
    <t>DISJUNTOR BIPOLAR TIPO DIN, CORRENTE NOMINAL DE 16A - FORNECIMENTO E INSTALAÇÃO. AF_07/2025</t>
  </si>
  <si>
    <t>93664</t>
  </si>
  <si>
    <t>DISJUNTOR BIPOLAR TIPO DIN, CORRENTE NOMINAL DE 32A - FORNECIMENTO E INSTALAÇÃO. AF_07/2025</t>
  </si>
  <si>
    <t>93665</t>
  </si>
  <si>
    <t>DISJUNTOR BIPOLAR TIPO DIN, CORRENTE NOMINAL DE 40A - FORNECIMENTO E INSTALAÇÃO. AF_07/2025</t>
  </si>
  <si>
    <t>93668</t>
  </si>
  <si>
    <t>101895</t>
  </si>
  <si>
    <t>DISJUNTOR TRIPOLAR TIPO DIN, CORRENTE NOMINAL DE 20A - FORNECIMENTO E INSTALAÇÃO. AF_07/2025</t>
  </si>
  <si>
    <t>DISJUNTOR TERMOMAGNÉTICO TRIPOLAR, CORRENTE NOMINAL DE 250A - FORNECIMENTO E INSTALAÇÃO. AF_07/2025</t>
  </si>
  <si>
    <t>DISJUNTOR TRIPOLAR TIPO NEMA, CORRENTE NOMINAL DE 60 ATÉ 100A - FORNECIMENTO E INSTALAÇÃO. AF_07/2025</t>
  </si>
  <si>
    <t>FNDE 390</t>
  </si>
  <si>
    <t>DISJUNTOR TETRAPOLAR TIPO DR, CORRENTE NOMINAL DE 100A - 30mA</t>
  </si>
  <si>
    <t>DISJUNTOR TETRAPOLAR TIPO DR, CORRENTE NOMINAL DE 25A - FORNECIMENTO E INSTALAÇÃO. AF_07/2025</t>
  </si>
  <si>
    <t>FNDE 85</t>
  </si>
  <si>
    <t>DISJUNTOR TETRAPOLAR TIPO DR, CORRENTE NOMINAL DE 80A - 30mA</t>
  </si>
  <si>
    <t>17.06.11</t>
  </si>
  <si>
    <t>17.06.12</t>
  </si>
  <si>
    <t>VIBRADOR DE IMERSÃO, DIÂMETRO DE PONTEIRA 45MM, MOTOR ELÉTRICO TRIFÁSICO POTÊNCIA DE 2 CV - CHI DIURNO. AF_06/2015</t>
  </si>
  <si>
    <t>VIBRADOR DE IMERSÃO, DIÂMETRO DE PONTEIRA 45MM, MOTOR ELÉTRICO TRIFÁSICO POTÊNCIA DE 2 CV - CHP DIURNO. AF_06/2015</t>
  </si>
  <si>
    <t>CONCRETO USINADO BOMBEAVEL, CLASSE DE RESISTENCIA C30, BRITA 0 E 1, SLUMP = 100 +/- 20 MM, COM BOMBEAMENTO (DISPONIBILIZACAO DE BOMBA), SEM O LANCAMENTO (NBR 8953)</t>
  </si>
  <si>
    <t>ELETRODO REVESTIDO AWS - E7018, DIAMETRO IGUAL A 4,00 MM</t>
  </si>
  <si>
    <t>PARAFUSO FRANCES M16 EM ACO GALVANIZADO, COMPRIMENTO = 45 MM, DIAMETRO = 16 MM, CABECA ABAULADA</t>
  </si>
  <si>
    <t>PARAFUSO, COMUM, ASTM A307, SEXTAVADO, DIAMETRO 1/2" (12,7 MM), COMPRIMENTO 1" (25,4 MM)</t>
  </si>
  <si>
    <t>CENTO</t>
  </si>
  <si>
    <t>MONTADOR DE ESTRUTURAS METÁLICAS COM ENCARGOS COMPLEMENTARES</t>
  </si>
  <si>
    <t>ALIZAR DE 5X1,5CM PARA PORTA FIXADO COM PREGOS, PADRÃO MÉDIO - FORNECIMENTO E INSTALAÇÃO. AF_10/2025</t>
  </si>
  <si>
    <t>BATENTE PARA PORTA DE MADEIRA, FIXAÇÃO COM ARGAMASSA, PADRÃO MÉDIO - FORNECIMENTO E INSTALAÇÃO. AF_10/2025</t>
  </si>
  <si>
    <t>FECHADURA DE EMBUTIR COM CILINDRO, EXTERNA, COMPLETA, ACABAMENTO PADRÃO MÉDIO, INCLUSO EXECUÇÃO DE FURO - FORNECIMENTO E INSTALAÇÃO. AF_10/2025</t>
  </si>
  <si>
    <t>PORTA DE MADEIRA FRISADA, SEMI-OCA (LEVE OU MÉDIA), 80X210CM, ESPESSURA DE 3,5CM, INCLUSO DOBRADIÇAS - FORNECIMENTO E INSTALAÇÃO. AF_10/2025</t>
  </si>
  <si>
    <t>PORTA DE MADEIRA TIPO VENEZIANA, 80X210CM, ESPESSURA DE 3CM, INCLUSO DOBRADIÇAS - FORNECIMENTO E INSTALAÇÃO. AF_10/2025</t>
  </si>
  <si>
    <t>COMPENSADO NAVAL - CHAPA/PAINEL EM MADEIRA COMPENSADA PRENSADA, DE 2200 X 1600 MM, E = 20 MM</t>
  </si>
  <si>
    <t>DOBRADICA EM ACO/FERRO, 3 1/2" X 3", E= 1,9 A 2 MM, COM ANEL, CROMADO OU ZINCADO, TAMPA BOLA, COM PARAFUSOS</t>
  </si>
  <si>
    <t>PARAFUSO ROSCA SOBERBA ZINCADO CABECA CHATA FENDA SIMPLES 3,5 X 25 MM (1")</t>
  </si>
  <si>
    <t>CARPINTEIRO DE ESQUADRIAS COM ENCARGOS COMPLEMENTARES</t>
  </si>
  <si>
    <t>PREGO DE ACO POLIDO SEM CABECA 15 X 15 (1 1/4 X 13)</t>
  </si>
  <si>
    <t>SILICONE ACETICO USO GERAL INCOLOR 280 G</t>
  </si>
  <si>
    <t>VIDRO LISO INCOLOR 6 MM - SEM COLOCACAO</t>
  </si>
  <si>
    <t>CHAPA DE ACO GALVANIZADA BITOLA GSG 14, E = 1,95 MM (15,60 KG/M2)</t>
  </si>
  <si>
    <t>BUCHA DE NYLON SEM ABA S10, COM PARAFUSO DE 6,10 X 65 MM EM ACO ZINCADO COM ROSCA SOBERBA, CABECA CHATA E FENDA PHILLIPS</t>
  </si>
  <si>
    <t>PORTA DE ABRIR EM ALUMINIO COM DIVISAO HORIZONTAL PARA VIDROS, ACABAMENTO ANODIZADO NATURAL, VIDROS INCLUSOS, SEM GUARNICAO/ALIZAR/VISTA, 87 CM X 210 CM</t>
  </si>
  <si>
    <t>SELANTE ELASTICO MONOCOMPONENTE A BASE DE POLIURETANO (PU) PARA JUNTAS DIVERSAS</t>
  </si>
  <si>
    <t>310ML</t>
  </si>
  <si>
    <t>GUARNICAO / MOLDURA / ARREMATE DE ACABAMENTO PARA ESQUADRIA, EM ALUMINIO PERFIL 25, ACABAMENTO ANODIZADO BRANCO OU BRILHANTE, PARA 1 FACE</t>
  </si>
  <si>
    <t>PORTA DE ABRIR, TIPO VENEZIANA, EM ALUMINIO, ACABAMENTO ANODIZADO NATURAL, 90 CM X 210 CM (LARGURA X ALTURA), SEM GUARNICAO/ALIZAR/VISTA</t>
  </si>
  <si>
    <t>PORTA DE CORRER EM ALUMINIO, DUAS FOLHAS MOVEIS COM VIDRO, FECHADURA E PUXADOR EMBUTIDO, ACABAMENTO ANODIZADO NATURAL, SEM GUARNICAO/ALIZAR/VISTA</t>
  </si>
  <si>
    <t>JANELA MAXIM-AR, EM ALUMINIO PERFIL 25, 60 X 80 CM (A X L), ACABAMENTO BRANCO OU BRILHANTE, BATENTE DE 4 A 5 CM, COM VIDRO 4 MM, SEM GUARNICAO/ALIZAR</t>
  </si>
  <si>
    <t>PARAFUSO DE ACO ZINCADO COM ROSCA SOBERBA, CABECA CHATA E FENDA SIMPLES, DIAMETRO 4,2 MM, COMPRIMENTO * 32 * MM</t>
  </si>
  <si>
    <t>JANELA FIXA, EM ALUMINIO PERFIL 20, 60 X 80 CM (A X L), BATENTE/REQUADRO DE 3 A 14 CM, COM VIDRO 4 MM, SEM GUARNICAO/ALIZAR, ACABAMENTO ALUM BRANCO OU BRILHANTE</t>
  </si>
  <si>
    <t>TELA DE ARAME GALVANIZADA QUADRANGULAR / LOSANGULAR, FIO 4,19 MM (8 BWG), MALHA 5 X 5 CM, H = 2 M</t>
  </si>
  <si>
    <t>AJUDANTE DE OPERAÇÃO EM GERAL COM ENCARGOS COMPLEMENTARES</t>
  </si>
  <si>
    <t>CONTRAMARCO DE ALUMÍNIO, FIXAÇÃO COM ARGAMASSA - FORNECIMENTO E INSTALAÇÃO. AF_11/2024</t>
  </si>
  <si>
    <t>PORTA PIVOTANTE DE VIDRO TEMPERADO, 2 FOLHAS DE 90X210 CM, ESPESSURA DE 10 MM, INCLUSIVE ACESSÓRIOS. AF_11/2025</t>
  </si>
  <si>
    <t>BARRA DE ACO CHATA, RETANGULAR (QUALQUER BITOLA)</t>
  </si>
  <si>
    <t>CHAPA DE ACO CARBONO GALVANIZADA, PERFURADA (GRADE FUROS) E = 1,5 MM, DIAMETRO DO FURO = 9,52 MM (FUROS ALTERNADOS HORIZ.)</t>
  </si>
  <si>
    <t>FERROLHO COM FECHO /TRINCO REDONDO, EM ACO GALVANIZADO / ZINCADO, DE SOBREPOR, COM COMPRIMENTO DE 10" A 12" E ESPESSURA MINIMA DA CHAPA DE 1,50 MM</t>
  </si>
  <si>
    <t>TUBO ACO GALVANIZADO COM COSTURA, CLASSE MEDIA, DN 1.1/4", E = *3,25* MM, PESO *3,14* KG/M (NBR 5580)</t>
  </si>
  <si>
    <t>AJUDANTE DE SERRALHEIRO (HORISTA)</t>
  </si>
  <si>
    <t>PARAFUSO ZINCADO ROSCA SOBERBA 5/16" X 120 MM PARA TELHA FIBROCIMENTO</t>
  </si>
  <si>
    <t>TELHA TERMOISOLANTE REVESTIDA EM ACO GALVALUME, FACE SUPERIOR TRAPEZOIDAL E FACE INFERIOR PLANA (NAO INCLUI ACESSORIOS DE FIXACAO), REVEST COM ESPESSURA DE 0,50 MM, COM PRE-PINTURA DE COR BRANCA NAS DUAS FACES, NUCLEO EM POLIISOCIANURATO (PIR) COM ESPESSURA DE 50 MM</t>
  </si>
  <si>
    <t>F.14.000.025529</t>
  </si>
  <si>
    <t>HASTE RETA PARA GANCHO DE FERRO GALVANIZADO, COM ROSCA 1/4" X 30 CM PARA FIXACAO DE TELHA METALICA, INCLUI PORCA E ARRUELAS DE VEDACAO</t>
  </si>
  <si>
    <t>MANTA LIQUIDA DE BASE ASFALTICA MODIFICADA COM A ADICAO DE ELASTOMEROS DILUIDOS EM SOLVENTE ORGANICO, APLICACAO A FRIO (MEMBRANA DE EMULSAO ASFALTICA PARA IMPERMEABILIZACAO FLEXIVEL)</t>
  </si>
  <si>
    <t>ARGAMASSA COLANTE AC I PARA CERAMICAS</t>
  </si>
  <si>
    <t>REJUNTE CIMENTICIO, QUALQUER COR</t>
  </si>
  <si>
    <t>REVESTIMENTO PARA PAREDE, EM CERAMICA ESMALTADA, FORMATO MENOR OU IGUAL A 2025 CM2</t>
  </si>
  <si>
    <t>AZULEJISTA OU LADRILHEIRO COM ENCARGOS COMPLEMENTARES</t>
  </si>
  <si>
    <t>COLA BRANCA BASE PVA</t>
  </si>
  <si>
    <t>RODAPE DE MADEIRA MACICA CUMARU/IPE CHAMPANHE OU EQUIVALENTE DA REGIAO, *1,5 X 7 CM</t>
  </si>
  <si>
    <t>TESTEIRA ANTIDERRAPANTE PARA PISO VINILICO *5 X 2,5* CM, E = 2 MM</t>
  </si>
  <si>
    <t>ARAME GALVANIZADO 6 BWG, D = 5,16 MM (0,157 KG/M), OU 8 BWG, D = 4,19 MM (0,101 KG/M), OU 10 BWG, D = 3,40 MM (0,0713 KG/M)</t>
  </si>
  <si>
    <t>PARAFUSO DRY WALL, EM ACO ZINCADO, CABECA LENTILHA E PONTA BROCA (LB), LARGURA 4,2 MM, COMPRIMENTO 13 MM</t>
  </si>
  <si>
    <t>PARAFUSO ZINCADO, AUTOBROCANTE, FLANGEADO, 4,2 MM X 19 MM</t>
  </si>
  <si>
    <t>PENDURAL OU PRESILHA REGULADORA, EM ACO GALVANIZADO, COM CORPO, MOLA E REBITE, PARA PERFIL TIPO CANALETA DE ESTRUTURA EM FORROS DRYWALL</t>
  </si>
  <si>
    <t>PERFIL LONGARINA (PRINCIPAL), T CLICADO, EM ACO, BRANCO NAS FACES APARENTES, PARA FORRO REMOVIVEL, 24 X 32 X 3750 MM (L X H X C</t>
  </si>
  <si>
    <t>PERFIL TRAVESSA (SECUNDARIO), T CLICADO, EM ACO GALVANIZADO, BRANCO, PARA FORRO REMOVIVEL, 24 X 1250 MM (L X C)</t>
  </si>
  <si>
    <t>PLACA DE FIBRA MINERAL PARA FORRO, DE 1250 X 625 MM, E = 15 MM, BORDA RETA, COM PINTURA ANTIMOFO (NAO INCLUI PERFIS)</t>
  </si>
  <si>
    <t>CIMENTO PORTLAND COMPOSTO CP II-32</t>
  </si>
  <si>
    <t>AJUDANTE DE PEDREIRO COM ENCARGOS COMPLEMENTARES</t>
  </si>
  <si>
    <t>ADESIVO ACRILICO DE BASE AQUOSA / COLA DE CONTATO</t>
  </si>
  <si>
    <t>PLACA VINILICA SEMIFLEXIVEL PARA PISOS, E = 3,2 MM, 30 X 30 CM (SEM COLOCACAO)</t>
  </si>
  <si>
    <t xml:space="preserve">FNDE 297 </t>
  </si>
  <si>
    <t xml:space="preserve">PISO VINÍLICO EM MANTA, PADRÃO LISO, CINZA ESCURO, ESPESSURA 2 MM, FIXADO COM COLA </t>
  </si>
  <si>
    <t>FNDE 299</t>
  </si>
  <si>
    <t xml:space="preserve">PISO VINÍLICO EM MANTA, PADRÃO LISO, AZUL, ESPESSURA 2 MM, FIXADO COM COLA </t>
  </si>
  <si>
    <t>ARGAMASSA COLANTE TIPO AC III</t>
  </si>
  <si>
    <t>PISO TATIL DE ALERTA OU DIRECIONAL, DE BORRACHA, COLORIDO, 25 X 25 CM, E = 12 MM, PARA ARGAMASSA</t>
  </si>
  <si>
    <t>ARGAMASSA COLANTE AC II</t>
  </si>
  <si>
    <t>PISO TATIL / PODOTATIL, LADRILHO HIDRAULICO/CONCRETO, *40 X 40* CM, E= 2,5* CM, PADRAO TATIL ALERTA OU DIRECIONAL, COR NATURAL</t>
  </si>
  <si>
    <t>AREIA GROSSA - POSTO JAZIDA/FORNECEDOR (RETIRADO NA JAZIDA, SEM TRANSPORTE)</t>
  </si>
  <si>
    <t>FNDEI02</t>
  </si>
  <si>
    <t>TINTA LATEX ACRILICA PREMIUM, COR BRANCO FOSCO</t>
  </si>
  <si>
    <t>FNDE 36</t>
  </si>
  <si>
    <t xml:space="preserve">PINTURA COM TINTA EPÓXI EM PAREDES, COR LARANJA, APLICAÇÃO MANUAL, 2 DEMÃOS, INCLUSO PRIMER EPÓXI </t>
  </si>
  <si>
    <t>DILUENTE AGUARRAS</t>
  </si>
  <si>
    <t>TINTA ESMALTE SINTETICO PREMIUM ACETINADO</t>
  </si>
  <si>
    <t>FNDE 407</t>
  </si>
  <si>
    <t xml:space="preserve"> PINTURA DE PISO COM TINTA EPÓXI, COR AZUL, APLICAÇÃO MANUAL, 2 DEMÃOS, INCLUSO PRIMER EPÓXI </t>
  </si>
  <si>
    <t>FNDE 409</t>
  </si>
  <si>
    <t xml:space="preserve">PINTURA DE PISO COM TINTA EPÓXI, COR CINZA, APLICAÇÃO MANUAL, 2 DEMÃOS, INCLUSO PRIMER EPÓXI </t>
  </si>
  <si>
    <t>FNDE 410</t>
  </si>
  <si>
    <t xml:space="preserve">PINTURA DE PISO COM TINTA EPÓXI, COR LARANJA, APLICAÇÃO MANUAL, 2 DEMÃOS, INCLUSO PRIMER EPÓXI </t>
  </si>
  <si>
    <t>FNDE 411</t>
  </si>
  <si>
    <t xml:space="preserve"> PINTURA DE PISO COM TINTA EPÓXI, COR VERDE, APLICAÇÃO MANUAL, 2 DEMÃOS, INCLUSO PRIMER EPÓXI </t>
  </si>
  <si>
    <t>TUBO DE DESCARGA, TIPO BENGALA, PARA LIGACAO CAIXA DE DESCARGA - EMBUTIR, PVC, 40 MM X 150 CM</t>
  </si>
  <si>
    <t>ADESIVO PLASTICO PARA PVC, FRASCO COM *850* GR</t>
  </si>
  <si>
    <t>BUCHA DE REDUCAO DE PVC, SOLDAVEL, LONGA, COM 75 X 50 MM, PARA AGUA FRIA PREDIAL</t>
  </si>
  <si>
    <t>LIXA D'AGUA EM FOLHA, COR PRETA, GRAO 100</t>
  </si>
  <si>
    <t>SOLUCAO PREPARADORA / LIMPADORA PARA PVC, FRASCO COM 1000 CM3</t>
  </si>
  <si>
    <t xml:space="preserve">JOELHO 90 GRAUS, PVC, SOLDÁVEL, COM ROSCA, DN 25MM x 3/4 - FORNECIMENTO E INSTALAÇÃO. AF_06/2022 </t>
  </si>
  <si>
    <t>JOELHO PVC, SOLDAVEL, 90 GRAUS, 25 MM, COR MARROM, PARA AGUA FRIA PREDIAL</t>
  </si>
  <si>
    <t>TE DE REDUCAO, PVC, SOLDAVEL, 90 GRAUS, 75 MM X 50 MM, PARA AGUA FRIA PREDIAL</t>
  </si>
  <si>
    <t>VALVULA DE DESCARGA METALICA, BASE 1 1/2" E ACABAMENTO METALICO CROMADO</t>
  </si>
  <si>
    <t>FNDEI22</t>
  </si>
  <si>
    <t>PINTURA COM TINTA ALQUÍDICA DE ACABAMENTO (ESMALTE SINTÉTICO ACETINADO) PULVERIZADA SOBRE SUPERFÍCIES METÁLICAS (EXCETO PERFIL) EXECUTADO EM OBRA (02 DEMÃOS). AF_01/2020_PE</t>
  </si>
  <si>
    <t>ANEL BORRACHA, PARA TUBO PVC, REDE COLETOR ESGOTO, DN 200 MM (NBR 7362)</t>
  </si>
  <si>
    <t>CAP, PVC, JE, OCRE, DN 200 MM (CONEXAO PARA TUBO COLETOR DE ESGOTO)</t>
  </si>
  <si>
    <t>PASTA LUBRIFICANTE PARA TUBOS E CONEXOES COM JUNTA ELASTICA, EMBALAGEM DE *400* GR (USO EM PVC, ACO, POLIETILENO E OUTROS)</t>
  </si>
  <si>
    <t>GRELHA FOFO SIMPLES COM REQUADRO, CARGA MAXIMA 12,5 T, *300 X 1000* MM, E= *15* MM, AREA ESTACIONAMENTO CARRO PASSEIO</t>
  </si>
  <si>
    <t>FNDEI06</t>
  </si>
  <si>
    <t>FNDEI07</t>
  </si>
  <si>
    <t>ANEL BORRACHA, DN 50 MM, PARA TUBO SERIE REFORCADA ESGOTO PREDIAL</t>
  </si>
  <si>
    <t>JUNCAO SIMPLES, PVC SERIE R, DN 50 X 50 MM, PARA ESGOTO PREDIAL</t>
  </si>
  <si>
    <t>TAMPAO FOFO SIMPLES COM BASE / REQUADRO, CLASSE B125 CARGA MAX. 12,5 T, REDONDO, TAMPA 600 MM (COM INSCRICAO EM RELEVO DO TIPO DE REDE)</t>
  </si>
  <si>
    <t>104330</t>
  </si>
  <si>
    <t xml:space="preserve">RALO LINEAR, COM GRELHA INOX, JUNTA SOLDÁVEL, FORNECIDO E INSTALADO EM RAMAL DE DESCARGA OU EM RAMAL DE ESGOTO SANITÁRIO </t>
  </si>
  <si>
    <t>FNDEI04</t>
  </si>
  <si>
    <t>FNDEI17</t>
  </si>
  <si>
    <t>FITA VEDA ROSCA, EM PTFE, ROLO DE 18 MM X 10 M (L X C)</t>
  </si>
  <si>
    <t>VALVULA DE ESCOAMENTO PARA TANQUE, EM METAL CROMADO, 1.1/2", SEM LADRAO, COM TAMPAO PLASTICO</t>
  </si>
  <si>
    <t>LAVATORIO DE LOUCA BRANCA, SUSPENSO (SEM COLUNA), DIMENSOES *40 X 30* CM</t>
  </si>
  <si>
    <t>PARAFUSO NIQUELADO 3 1/2" COM ACABAMENTO CROMADO PARA FIXAR PECA SANITARIA, INCLUI PORCA CEGA, ARRUELA E BUCHA DE NYLON TAMANHO S-8</t>
  </si>
  <si>
    <t>REJUNTE EPOXI, QUALQUER COR</t>
  </si>
  <si>
    <t>CUBA ACO INOX (AISI 304) DE EMBUTIR COM VALVULA 3 1/2", DE *46 X 30 X 12* CM</t>
  </si>
  <si>
    <t>MASSA PLASTICA PARA MARMORE/GRANITO</t>
  </si>
  <si>
    <t>TORNEIRA METALICA CROMADA DE MESA PARA LAVATORIO, BICA ALTA, COM AREJADOR</t>
  </si>
  <si>
    <t>TORNEIRA ELETRICA DE PAREDE, PLASTICA, BICA ALTA, PARA COZINHA, 5500 W (110/220 V)</t>
  </si>
  <si>
    <t>TORNEIRA DE MESA PARA LAVATORIO, METALICA CROMADA, COM MISTURADOR MONOCOMANDO, BICA BAIXA</t>
  </si>
  <si>
    <t>DUCHA HIGIENICA PLASTICA COM REGISTRO METALICO 1/2"</t>
  </si>
  <si>
    <t>BARRA DE APOIO RETA, EM ACO INOX POLIDO, COMPRIMENTO 60CM, DIAMETRO MINIMO 3 CM</t>
  </si>
  <si>
    <t>BUCHA DE NYLON SEM ABA S6, COM PARAFUSO DE 4,20 X 40 MM EM ACO ZINCADO COM ROSCA SOBERBA, CABECA CHATA E FENDA PHILLIPS</t>
  </si>
  <si>
    <t>ESPELHO CRISTAL E = 4 MM</t>
  </si>
  <si>
    <t>REGISTRO OU VALVULA GLOBO ANGULAR EM LATAO, PARA HIDRANTES EM INSTALACAO PREDIAL DE INCENDIO, 45 GRAUS, DIAMETRO DE 2 1/2", COM VOLANTE, CLASSE DE PRESSAO DE ATE 200 PSI</t>
  </si>
  <si>
    <t>MOTOBOMBA CENTRIFUGA, MOTOR A GASOLINA, POTENCIA 5,42 HP, BOCAIS 1 1/2" X 1", DIAMETRO ROTOR 143 MM HM/Q = 6 MCA / 16,8 M3/H A 38 MCA / 6,6 M3/H</t>
  </si>
  <si>
    <t>ARRUELA LISA, REDONDA, DE LATAO POLIDO, DIAMETRO NOMINAL 5/8", DIAMETRO EXTERNO = 34 MM, DIAMETRO DO FURO = 17 MM, ESPESSURA = *2,5* MM</t>
  </si>
  <si>
    <t>PORCA ZINCADA, SEXTAVADA, DIAMETRO 1/4"</t>
  </si>
  <si>
    <t>VERGALHAO ZINCADO ROSCA TOTAL, 1/4" (6,3 MM)</t>
  </si>
  <si>
    <t>FNDEI23</t>
  </si>
  <si>
    <t>O.16.000.030539</t>
  </si>
  <si>
    <t>P.17.000.091009</t>
  </si>
  <si>
    <t>COTOVELO 90 GRAUS DE FERRO GALVANIZADO, COM ROSCA BSP MACHO/FEMEA, DE 1/2"</t>
  </si>
  <si>
    <t>COTOVELO 90 GRAUS DE FERRO GALVANIZADO, COM ROSCA BSP, DE 2"</t>
  </si>
  <si>
    <t>BUCHA DE REDUCAO DE FERRO GALVANIZADO, COM ROSCA BSP, DE 3/4" X 1/2"</t>
  </si>
  <si>
    <t>ELETRODO REVESTIDO AWS - E6013, DIAMETRO IGUAL A 2,50 MM</t>
  </si>
  <si>
    <t>LUVA DE REDUCAO EM ACO CARBONO, COM ENCAIXE PARA SOLDA DN SW, PRESSAO 3.000 LBS, DN 1 1/2" X 1 1/4"</t>
  </si>
  <si>
    <t>LUVA DE REDUCAO EM ACO CARBONO, COM ENCAIXE PARA SOLDA DN SW, PRESSAO 3.000 LBS, DN 3" X 2 1/2"</t>
  </si>
  <si>
    <t>TE DE REDUCAO DE FERRO GALVANIZADO, COM ROSCA BSP, DE 2 1/2" X 1"</t>
  </si>
  <si>
    <t>TAMPA CEGA EM PVC PARA CONDULETE 4 X 2"</t>
  </si>
  <si>
    <t>FNDEI24</t>
  </si>
  <si>
    <t>BUCHA DE REDUCAO DE FERRO GALVANIZADO, COM ROSCA BSP, DE 1/2" X 3/8"</t>
  </si>
  <si>
    <t xml:space="preserve">97509 </t>
  </si>
  <si>
    <t xml:space="preserve">LUVA COM REDUÇÃO, EM AÇO, CONEXÃO SOLDADA, DN 65 X 40 MM (2 1/2" X 1 1/2"), INSTALADO EM REDE DE ALIMENTAÇÃO PARA SPRINKLER - FORNECIMENTO E INSTALAÇÃO. AF_10/2020 </t>
  </si>
  <si>
    <t>LUVA DE REDUCAO DE FERRO GALVANIZADO, COM ROSCA BSP, DE 2 1/2" X 1 1/2"</t>
  </si>
  <si>
    <t xml:space="preserve">LUVA COM REDUÇÃO, EM AÇO, CONEXÃO SOLDADA, DN 85 X 25 MM (3" X 1"), INSTALADO EM REDE DE ALIMENTAÇÃO PARA SPRINKLER - FORNECIMENTO E INSTALAÇÃO. AF_10/2020 </t>
  </si>
  <si>
    <t>TALA PARA EMENDA DE ELETROCALHA, SIMPLES / RETA, LISA OU PERFURADA, EM CHAPA DE ACO GALVANIZADO #22, ALTURA 50 MM</t>
  </si>
  <si>
    <t>TE DE REDUCAO DE FERRO GALVANIZADO, COM ROSCA BSP, DE 1" X 3/4"</t>
  </si>
  <si>
    <t>PLACA DE SINALIZACAO DE SEGURANCA CONTRA INCENDIO, FOTOLUMINESCENTE, RETANGULAR, *20 X 40* CM, EM PVC *2* MM ANTI-CHAMAS (SIMBOLOS, CORES E PICTOGRAMAS CONFORME NBR 16820)</t>
  </si>
  <si>
    <t xml:space="preserve">FNDE 412 </t>
  </si>
  <si>
    <t xml:space="preserve">PINTURA DE PISO COM TINTA EPÓXI, COR VERMELHO, APLICAÇÃO MANUAL, 2 DEMÃOS, INCLUSO PRIMER EPÓXI </t>
  </si>
  <si>
    <t>ARRUELA EM ALUMINIO, COM ROSCA, DE 1 1/2", PARA ELETRODUTO</t>
  </si>
  <si>
    <t>CAIXA OCTOGONAL DE FUNDO MOVEL, EM PVC, DE 4" X 4", PARA ELETRODUTO FLEXIVEL CORRUGADO</t>
  </si>
  <si>
    <t>CURVA 135 GRAUS, DE PVC RIGIDO ROSCAVEL, DE 1", PARA ELETRODUTO</t>
  </si>
  <si>
    <t>ARMACAO VERTICAL COM HASTE E CONTRA-PINO, EM CHAPA DE ACO GALVANIZADO 3/16", COM 1 ESTRIBO E 1 ISOLADOR</t>
  </si>
  <si>
    <t>CABO DE COBRE NU 10 MM2 MEIO-DURO</t>
  </si>
  <si>
    <t>FITA ISOLANTE ADESIVA ANTICHAMA, USO ATE 750 V, EM ROLO DE 19 MM X 5 M</t>
  </si>
  <si>
    <t>CAIXA DE INSPECAO PARA ATERRAMENTO OU OUTRO USO, EM PVC, DN = 250 X 250 MM (INCLUIDA TAMPA EM FERRO FUNDIDO SEM ESCOTILHA)</t>
  </si>
  <si>
    <t>PREPARO DE FUNDO DE VALA COM LARGURA MENOR QUE 1,5 M, COM CAMADA DE AREIA, LANÇAMENTO MANUAL. AF_01/2026</t>
  </si>
  <si>
    <t>CHUMBADOR DE ACO TIPO PARABOLT, * 5/8" X 200* MM, COM PORCA E ARRUELA</t>
  </si>
  <si>
    <t>CONECTOR DE ALUMINIO TIPO PRENSA CABO, BITOLA 3/8", PARA CABOS DE DIAMETRO DE 9 A 10 MM</t>
  </si>
  <si>
    <t>4333</t>
  </si>
  <si>
    <t>PARAFUSO DE LATAO COM ROSCA SOBERBA, CABECA CHATA E FENDA SIMPLES, DIAMETRO 3,2 MM, COMPRIMENTO 16 MM</t>
  </si>
  <si>
    <t>CONECTOR DE ALUMINIO TIPO PRENSA CABO, BITOLA 1", PARA CABOS DE DIAMETRO DE 22,5 A 25 MM</t>
  </si>
  <si>
    <t>CAIXA DE PASSAGEM METALICA, DE SOBREPOR, COM TAMPA APARAFUSADA, DIMENSOES 15 X 15 X *10* CM</t>
  </si>
  <si>
    <t>FNDE 87</t>
  </si>
  <si>
    <t xml:space="preserve">DISJUNTOR BIPOLAR TIPO DR, CORRENTE NOMINAL DE 40A - 30mA </t>
  </si>
  <si>
    <t>DISPOSITIVO DR, 2 POLOS, SENSIBILIDADE DE 30 MA, CORRENTE DE 40 A, TIPO AC</t>
  </si>
  <si>
    <t>TERMINAL A COMPRESSAO EM COBRE ESTANHADO PARA CABO 4 MM2, 1 FURO E 1 COMPRESSAO, PARA PARAFUSO DE FIXACAO M5</t>
  </si>
  <si>
    <t xml:space="preserve">93676 </t>
  </si>
  <si>
    <t xml:space="preserve">DISJUNTOR TETRAPOLAR TIPO DR, CORRENTE NOMINAL DE 40A - 30mA </t>
  </si>
  <si>
    <t>DISPOSITIVO DR, 4 POLOS, SENSIBILIDADE DE 30 MA, CORRENTE DE 40 A, TIPO AC</t>
  </si>
  <si>
    <t>FNDE 84</t>
  </si>
  <si>
    <t xml:space="preserve">DISJUNTOR TETRAPOLAR TIPO DR, CORRENTE NOMINAL DE 63A - 30mA </t>
  </si>
  <si>
    <t>DISPOSITIVO DR, 4 POLOS, SENSIBILIDADE DE 30 MA, CORRENTE DE 63 A, TIPO AC</t>
  </si>
  <si>
    <t>GANCHO OLHAL EM ACO GALVANIZADO, ESPESSURA 16MM, ABERTURA 21MM</t>
  </si>
  <si>
    <t>PERFILADO PERFURADO SIMPLES 38 X 38 MM, CHAPA 22</t>
  </si>
  <si>
    <t>LAMPADA LED TUBULAR BIVOLT 18/20 W, BASE G13</t>
  </si>
  <si>
    <t>LUMINARIA LED REFLETOR RETANGULAR BIVOLT, LUZ BRANCA, 30 W</t>
  </si>
  <si>
    <t>LUMINARIA LED REFLETOR RETANGULAR BIVOLT, LUZ BRANCA, 50 W</t>
  </si>
  <si>
    <t>LAMPADA LED 10 W BIVOLT BRANCA, FORMATO TRADICIONAL (BASE E27)</t>
  </si>
  <si>
    <t>LUMINARIA SPOT DE SOBREPOR EM ALUMINIO COM ALETA PLASTICA PARA 1 LAMPADA, BASE E27, POTENCIA MAXIMA 40/60 W (NAO INCLUI LAMPADA)</t>
  </si>
  <si>
    <t>LAMPADA LED TUBULAR BIVOLT 9/10 W, BASE G13</t>
  </si>
  <si>
    <t>FNDEI35</t>
  </si>
  <si>
    <t>FNDEI34</t>
  </si>
  <si>
    <t>QUADRO DE DISTRIBUICAO COM BARRAMENTO TRIFASICO, DE EMBUTIR, EM CHAPA DE ACO GALVANIZADO, PARA 36 DISJUNTORES DIN, 100 A</t>
  </si>
  <si>
    <t>ARGAMASSA TRAÇO 1:1:6 (EM VOLUME DE CIMENTO, CAL E AREIA MÉDIA ÚMIDA) PARA EMBOÇO/MASSA ÚNICA/ASSENTAMENTO DE ALVENARIA DE VEDAÇÃO, PREPARO MANUAL. AF_08/2019</t>
  </si>
  <si>
    <t>QUADRO DE DISTRIBUICAO COM BARRAMENTO TRIFASICO, DE EMBUTIR, EM CHAPA DE ACO GALVANIZADO, PARA 48 DISJUNTORES DIN, 100 A</t>
  </si>
  <si>
    <t>FNDEI36</t>
  </si>
  <si>
    <t>PATCH CORD (CABO DE REDE), CATEGORIA 6 (CAT 6) UTP, 23 AWG, 4 PARES, EXTENSAO DE 2,50 M</t>
  </si>
  <si>
    <t>P.13.000.030527</t>
  </si>
  <si>
    <t>BUCHA DE NYLON SEM ABA S10</t>
  </si>
  <si>
    <t>ARRUELA QUADRADA EM ACO GALVANIZADO, DIMENSAO = 38 MM, ESPESSURA = 3MM, DIAMETRO DO FURO= 18 MM</t>
  </si>
  <si>
    <t>CAIXA DE CONCRETO ARMADO PRE-MOLDADO, COM FUNDO E TAMPA, DIMENSOES DE 0,30 X 0,30 X 0,30 M</t>
  </si>
  <si>
    <t>TOMADA PARA ANTENA DE TV, CABO COAXIAL DE 9 MM, CONJUNTO MONTADO PARA EMBUTIR 4" X 2" (PLACA + SUPORTE + MODULO)</t>
  </si>
  <si>
    <t>P.04.000.062038</t>
  </si>
  <si>
    <t>P.04.000.062170</t>
  </si>
  <si>
    <t>FNDE 983</t>
  </si>
  <si>
    <t>ARRUELA EM ACO GALVANIZADO, DIAMETRO EXTERNO = 35MM, ESPESSURA = 3MM, DIAMETRO DO FURO= 18MM</t>
  </si>
  <si>
    <t>P.04.000.062187</t>
  </si>
  <si>
    <t>CURVA HORIZONTAL 90 GRAUS PERFURADA, PARA ELETROCALHA, EM CHAPA DE ACO GALVANIZADO ESPESSURA #22, 50 X 50 MM (L X A), SEM VIROLA, SEM TAMPA</t>
  </si>
  <si>
    <t>TERMINAL A COMPRESSAO EM COBRE ESTANHADO PARA CABO 50 MM2, 1 FURO E 1 COMPRESSAO, PARA PARAFUSO DE FIXACAO M8</t>
  </si>
  <si>
    <t xml:space="preserve">TERMINAL AÉREO EM BARRA CHATA EM ALUMÍNIO 300 MM </t>
  </si>
  <si>
    <t>FNDEI25</t>
  </si>
  <si>
    <t xml:space="preserve">BARRA RE-BAR REDONDA AÇO GALVANIZADO 80MM2 </t>
  </si>
  <si>
    <t>FNDEI26</t>
  </si>
  <si>
    <t>PARAFUSO EM ACO GALVANIZADO, TIPO MAQUINA, SEXTAVADO, SEM PORCA, DIAMETRO 1/2", COMPRIMENTO 2"</t>
  </si>
  <si>
    <t xml:space="preserve">CURVA HORIZONTAL EM ALUMÍNIO 7/8" X 1/8" </t>
  </si>
  <si>
    <t>CURVA 90 GRAUS DE BARRA CHATA EM ALUMINIO 3/4" X 1/4" X 300 MM</t>
  </si>
  <si>
    <t>ANEL BORRACHA, DN 100 MM, PARA TUBO SERIE REFORCADA ESGOTO PREDIAL</t>
  </si>
  <si>
    <t>ANEL BORRACHA, DN 75 MM, PARA TUBO SERIE REFORCADA ESGOTO PREDIAL</t>
  </si>
  <si>
    <t>JUNCAO SIMPLES, PVC SERIE R, DN 100 X 75 MM, PARA ESGOTO PREDIAL</t>
  </si>
  <si>
    <t>ANEL BORRACHA, PARA TUBO PVC, REDE COLETOR ESGOTO, DN 100 MM (NBR 7362)</t>
  </si>
  <si>
    <t>JUNCAO SIMPLES, PVC SERIE R, DN 150 X 100 MM, PARA ESGOTO PREDIAL</t>
  </si>
  <si>
    <t>REDUCAO EXCENTRICA PVC, SERIE R, DN 100 X 75 MM, PARA ESGOTO PREDIAL</t>
  </si>
  <si>
    <t>MONTADOR ELETROMECÂNICO COM ENCARGOS COMPLEMENTARES</t>
  </si>
  <si>
    <t>Q.04.000.031430</t>
  </si>
  <si>
    <t>MANGUEIRA PARA GAS - GLP, PVC, TRANCADA, DIAMETRO DE 3/8", COMPRIMENTO DE 1M (NORMATIZADA)</t>
  </si>
  <si>
    <t>LIXA EM FOLHA PARA FERRO, NUMERO 150</t>
  </si>
  <si>
    <t>TINTA ESMALTE SINTETICO STANDARD FOSCO</t>
  </si>
  <si>
    <t>TUBO ACO GALVANIZADO COM COSTURA, CLASSE LEVE, DN 65 MM (2 1/2"), E = 3,35 MM, * 6,23* KG/M (NBR 5580)</t>
  </si>
  <si>
    <t>TUBO ACO GALVANIZADO COM COSTURA, CLASSE LEVE, DN 80 MM (3"), E = 3,35 MM, *7,32* KG/M (NBR 5580)</t>
  </si>
  <si>
    <t>GRANITO PARA BANCADA, POLIDO, TIPO ANDORINHA/ QUARTZ/ CASTELO/ CORUMBA OU OUTROS EQUIVALENTES DA REGIAO, E= *2,5* CM</t>
  </si>
  <si>
    <t>SUPORTE MAO-FRANCESA EM ACO, ABAS IGUAIS 40 CM, CAPACIDADE MINIMA 70 KG, BRANCO</t>
  </si>
  <si>
    <t>CHAPA DE MDF BRANCO LISO 1 FACE, E = 18 MM, DE *2,75 X 1,85* M</t>
  </si>
  <si>
    <t>SERRA CIRCULAR DE BANCADA COM MOTOR ELÉTRICO POTÊNCIA DE 5HP, COM COIFA PARA DISCO 10" - CHI DIURNO. AF_08/2015</t>
  </si>
  <si>
    <t>SERRA CIRCULAR DE BANCADA COM MOTOR ELÉTRICO POTÊNCIA DE 5HP, COM COIFA PARA DISCO 10" - CHP DIURNO. AF_08/2015</t>
  </si>
  <si>
    <t>PEITORIL EM MARMORE, POLIDO, BRANCO COMUM, L= *15* CM, E= *2,0* CM, COM PINGADEIRA</t>
  </si>
  <si>
    <t>ARGAMASSA TRAÇO 1:6 (EM VOLUME DE CIMENTO E AREIA MÉDIA ÚMIDA) COM ADIÇÃO DE PLASTIFICANTE PARA EMBOÇO/MASSA ÚNICA/ASSENTAMENTO DE ALVENARIA DE VEDAÇÃO, PREPARO MECÂNICO COM BETONEIRA 400 L. AF_08/2019</t>
  </si>
  <si>
    <t xml:space="preserve">99856 </t>
  </si>
  <si>
    <t xml:space="preserve">BARRA DE APOIO EM INOX, DIAMETRO MINIMO 3 CM, EM AÇO INOX </t>
  </si>
  <si>
    <t>BARRA DE APOIO RETA, EM ACO INOX POLIDO, COMPRIMENTO 70CM, DIAMETRO MINIMO 3 CM</t>
  </si>
  <si>
    <t>REBITE DE REPUXO EM ALUMINIO VAZADO, DIAMETRO 3,2 X 8 MM DE COMPRIMENTO (1KG = 1025 UNIDADES)</t>
  </si>
  <si>
    <t>CHAPISCO APLICADO EM ALVENARIA (SEM PRESENÇA DE VÃOS) E ESTRUTURAS DE CONCRETO DE FACHADA, COM COLHER DE PEDREIRO. ARGAMASSA TRAÇO 1:3 COM PREPARO MANUAL. AF_10/2022</t>
  </si>
  <si>
    <t>ARGAMASSA TRAÇO 1:3 (EM VOLUME DE CIMENTO E AREIA GROSSA ÚMIDA) PARA CHAPISCO CONVENCIONAL, PREPARO MECÂNICO COM BETONEIRA 400 L. AF_08/2019</t>
  </si>
  <si>
    <t>TELA DE ACO SOLDADA GALVANIZADA/ZINCADA PARA ALVENARIA, FIO D = *1,24 MM, MALHA 25 X 25 MM</t>
  </si>
  <si>
    <t>ARGAMASSA TRAÇO 1:2:8 (EM VOLUME DE CIMENTO, CAL E AREIA MÉDIA ÚMIDA) PARA EMBOÇO/MASSA ÚNICA/ASSENTAMENTO DE ALVENARIA DE VEDAÇÃO, PREPARO MECÂNICO COM BETONEIRA 400 L. AF_08/2019</t>
  </si>
  <si>
    <t xml:space="preserve">LIMPEZA FINAL DE OBRA </t>
  </si>
  <si>
    <t>ACIDO CLORIDRICO / ACIDO MURIATICO, DILUICAO 10% A 12% PARA USO EM LIMPEZA</t>
  </si>
  <si>
    <t>DETERGENTE NEUTRO USO GERAL, CONCENTRADO</t>
  </si>
  <si>
    <t>ESTOPA</t>
  </si>
  <si>
    <t>BUCHA DE NYLON, DIAMETRO DO FURO 8 MM, COMPRIMENTO 40 MM, COM PARAFUSO DE ROSCA SOBERBA, CABECA CHATA, FENDA SIMPLES, 4,8 X 50 MM</t>
  </si>
  <si>
    <t>39449</t>
  </si>
  <si>
    <t>DISPOSITIVO DR, 4 POLOS, SENSIBILIDADE DE 30 MA, CORRENTE DE 100 A, TIPO AC</t>
  </si>
  <si>
    <t>39458</t>
  </si>
  <si>
    <t>DISPOSITIVO DR, 4 POLOS, SENSIBILIDADE DE 30 MA, CORRENTE DE 80 A, TIPO AC</t>
  </si>
  <si>
    <t>EXECUÇÃO DOS APOIOS PARA CONTÊINER OU MÓDULO HABITÁVEL. AF_03/2024</t>
  </si>
  <si>
    <t>INSTALAÇÃO E DESINSTALAÇÃO MECANIZADA DE CONTÊINER OU MÓDULO HABITÁVEL DE USOS DIVERSOS. AF_03/2024</t>
  </si>
  <si>
    <t>19.01.08</t>
  </si>
  <si>
    <t>19.01.09</t>
  </si>
  <si>
    <t>19.01.10</t>
  </si>
  <si>
    <t>19.01.11</t>
  </si>
  <si>
    <t>19.01.12</t>
  </si>
  <si>
    <t>19.01.13</t>
  </si>
  <si>
    <t>Cumeeira em chapa de aço galvalume pré-pintada, perfil trapezoidal, espessura de 0,50mm; ref. LR-40 da Perfilor, RT-40 da Regional, MBP-40 do Grupo MBP ou equivalente</t>
  </si>
  <si>
    <t>FITA 3M COLANTE ANTIDERRAPANTE</t>
  </si>
  <si>
    <t>FNDE</t>
  </si>
  <si>
    <t>RESERVATÓRIO METÁLICO CILÍNDRICO 15 MIL LITROS</t>
  </si>
  <si>
    <t>99842</t>
  </si>
  <si>
    <t>GUARDA-CORPO DE AÇO GALVANIZADO DE 1,10M, MONTANTES TUBULARES DE 1.1/4" ESPAÇADOS 1,20M, TRAVESSA SUPERIOR DE 1.1/2", GRADIL FORMADO POR TUBOS HORIZONTAIS DE 1" E VERTICAIS DE 3/4", FIXADO COM ADESIVO ESTRUTURAL EPOXI. AF_10/2025_PS</t>
  </si>
  <si>
    <t>Cisternas Modulares ecosoli ou equivalente tecnico - 300L</t>
  </si>
  <si>
    <t>SMART FILTRO TECNOTRI OU EQUIVALENTE</t>
  </si>
  <si>
    <t>RALO LINEAR 10 X 100 CM - GRELHA INTEIRA ALUMÍNIO COM SUPORTE</t>
  </si>
  <si>
    <t>Banheira Rigida-Branco, Burigotto ou equivalente</t>
  </si>
  <si>
    <t>BOMBA JOCKEY IP-21 BT4 60Hz, PRESSÃO 15 MCA - VAZÃO 1,23 M³/H</t>
  </si>
  <si>
    <t>Acionador manual tipo quebra vidro endereçável, ref. Ascael ou equivalente</t>
  </si>
  <si>
    <t>Sirene audiovisual tipo endereçável, potência de 90 a 110db, tensão até 24Vcc, corrente 100mA, leds alto brilho; ref. VRE-SVF da Verin, Strobe 99dB da Siemens ou equivalente</t>
  </si>
  <si>
    <t>ADAPTADOR CONDULETE 25MM</t>
  </si>
  <si>
    <t>Luminária hermética sobrepor, 18W, para lâmpada LED 2xT8, bivolt, corpo em ABS e difusor em policarbonato, IP65, 65cm</t>
  </si>
  <si>
    <t>Luminária hermética sobrepor para lâmpada LED 2xT8, 36W, bivolt, corpo em ABS e difusor em policarbonato, IP65, 125cm</t>
  </si>
  <si>
    <t>QUADRO DE DISTRIBUICAO COM BARRAMENTO TRIFASICO, DE EMBUTIR, EM CHAPA DE ACO GALVANIZADO, PARA 54 DISJUNTORES DIN, 100 A</t>
  </si>
  <si>
    <t>Régua com 12 tomadas 2P+T 250 V, com cabo tipo filtro de linha</t>
  </si>
  <si>
    <t>Eletrocalha lisa galvanizada a fogo, 50x50mm</t>
  </si>
  <si>
    <t>Tampa encaixe para eletrocalha galvanizada a fogo, L= 50mm</t>
  </si>
  <si>
    <t>EMENDA PARA ELETROCALHA, LISA OU PERFURADA EM AÇO GALVANIZADO, LARGURA 50MM E ALTURA 50MM - FORNECIMENTO E INSTALAÇÃO.</t>
  </si>
  <si>
    <t>Suporte para eletrocalha galvanizado a fogo, 50x50mm</t>
  </si>
  <si>
    <t>TERMINAL AÉREO BARRA CHATA EM ALUMÍNIO 300MM</t>
  </si>
  <si>
    <t>BARRA RE-BAR REDONDA AÇO GALVANIZADO 80MM2</t>
  </si>
  <si>
    <t>Grelha de retorno/exaustão com registro, modelo AR-AG; tamanho: 0,07 m² a 0,13 m²</t>
  </si>
  <si>
    <t>B.09.000.039024</t>
  </si>
  <si>
    <t>Adesivo (cola) para dispositivos de resina - 1 kg</t>
  </si>
  <si>
    <t>E.18.000.039079</t>
  </si>
  <si>
    <t>Placa comemorativa em aço inoxidável escovado, medidas aproximadas de 50cm de largura e 70cm de altura, texto+desenho+parafuos</t>
  </si>
  <si>
    <t>D.04.000.030360</t>
  </si>
  <si>
    <t>Chapa de laminado melamínico</t>
  </si>
  <si>
    <t>B.09.000.039075</t>
  </si>
  <si>
    <t>Cola para chapas melamínicas</t>
  </si>
  <si>
    <t>TERMINAL AÉREO EM BARRA CHATA EM ALUMÍNIO 300 MM</t>
  </si>
  <si>
    <t>CURVA HORIZONTAL EM ALUMÍNIO 7/8" X 1/8"</t>
  </si>
  <si>
    <t>99856</t>
  </si>
  <si>
    <t>11.01.09</t>
  </si>
  <si>
    <t>38.06.100</t>
  </si>
  <si>
    <t>Eletroduto galvanizado a quente conforme NBR5598 - 1 1/2´ com acessórios</t>
  </si>
  <si>
    <t>FNDE 297</t>
  </si>
  <si>
    <t>10.02.12</t>
  </si>
  <si>
    <t>10.02.13</t>
  </si>
  <si>
    <t>11.03.02</t>
  </si>
  <si>
    <t>11.03.03</t>
  </si>
  <si>
    <t>11.03.04</t>
  </si>
  <si>
    <t>11.03.05</t>
  </si>
  <si>
    <t>11.03.06</t>
  </si>
  <si>
    <t>25.01.04</t>
  </si>
  <si>
    <t>ORSE</t>
  </si>
  <si>
    <t>Mapa tátil em acrílico medindo 70 x 50cm, com suporte em chapa galvanizada re vestida com alucobond h=1,00m, padrão Caixa Econômica Federal</t>
  </si>
  <si>
    <t>RUA SEBASTIÃO ROSALINO - PARQUE SUBURBANO, ITAPEVI - SP</t>
  </si>
  <si>
    <t>94228</t>
  </si>
  <si>
    <t>106677</t>
  </si>
  <si>
    <t>REGISTRO DE RECALQUE, HIDRANTE SUBTERRÂNEO PREDIAL, 65 MM - FORNECIMENTO E INSTALAÇÃO. AF_01/2026</t>
  </si>
  <si>
    <t>2003</t>
  </si>
  <si>
    <t>Saída horizontal para eletroduto 3/4" (ref. vl 33 valemam ou similar)</t>
  </si>
  <si>
    <t>un</t>
  </si>
  <si>
    <t>20145</t>
  </si>
  <si>
    <t>303</t>
  </si>
  <si>
    <t>306</t>
  </si>
  <si>
    <t>20078</t>
  </si>
  <si>
    <t>88274</t>
  </si>
  <si>
    <t>03.01.03</t>
  </si>
  <si>
    <t>ARMAÇÃO DE BLOCO, SAPATA ISOLADA E SAPATA CORRIDA UTILIZANDO AÇO CA-50 DE 20 MM - MONTAGEM. AF_01/2024</t>
  </si>
  <si>
    <t>97275</t>
  </si>
  <si>
    <t>COTOVELO HORIZONTAL 90º PARA ELETROCALHA, LISA OU PERFURADA EM AÇO GALVANIZADO, LARGURA DE 50MM E ALTURA DE 50MM - FORNECIMENTO E INSTALAÇÃO. AF_04/2023</t>
  </si>
  <si>
    <t>97236</t>
  </si>
  <si>
    <t>ELETROCALHA LISA OU PERFURADA EM AÇO GALVANIZADO, LARGURA 50MM E ALTURA 50MM, INCLUSIVE EMENDA E FIXAÇÃO - FORNECIMENTO E INSTALAÇÃO. AF_04/2023</t>
  </si>
  <si>
    <t>97313</t>
  </si>
  <si>
    <t>TÊ HORIZONTAL 90º, PARA ELETROCALHA, LISA OU PERFURADA EM AÇO GALVANIZADO, LARGURA DE 50MM E ALTURA DE 50MM - FORNECIMENTO E INSTALAÇÃO. AF_04/2023</t>
  </si>
  <si>
    <t>FNDE 820</t>
  </si>
  <si>
    <t xml:space="preserve">AR CONDICIONADO SPLIT INVERTER, HI-WALL (PAREDE), 30000 BTU/H, CICLO FRIO - FORNECIMENTO E INSTALAÇÃO. </t>
  </si>
  <si>
    <t>103253</t>
  </si>
  <si>
    <t>AR CONDICIONADO SPLIT INVERTER, HI-WALL (PAREDE), 24000 BTU/H, CICLO FRIO - FORNECIMENTO E INSTALAÇÃO. AF_11/2021_PE</t>
  </si>
  <si>
    <t>20.03</t>
  </si>
  <si>
    <t>EQUIPAMENTOS</t>
  </si>
  <si>
    <t>20.03.01</t>
  </si>
  <si>
    <t>20.03.02</t>
  </si>
  <si>
    <t>97510</t>
  </si>
  <si>
    <t>C3478 - 1</t>
  </si>
  <si>
    <t>C3478 - 2</t>
  </si>
  <si>
    <t>C3478 - 3</t>
  </si>
  <si>
    <t xml:space="preserve">C3478 - 2 </t>
  </si>
  <si>
    <t>AR CONDICIONADO SPLIT INVERTER, HI-WALL (PAREDE), 30000 BTU/H, CICLO FRIO - FORNECIMENTO E INSTALAÇÃO.</t>
  </si>
  <si>
    <t>Q.01.000.091400</t>
  </si>
  <si>
    <t>Ar condicionado a frio, tipo split parede, capacidade de 30.000 BTU/h, com controle remoto, ref. Samsung, Carrier, LG, Consul ou equivalente</t>
  </si>
  <si>
    <t>7568</t>
  </si>
  <si>
    <t>11976</t>
  </si>
  <si>
    <t>CHUMBADOR DE ACO ZINCADO, DIAMETRO 1/4" COM PARAFUSO 1/4" X 40 MM</t>
  </si>
  <si>
    <t>13246</t>
  </si>
  <si>
    <t>PARAFUSO DE ACO ZINCADO, SEXTAVADO, COM ROSCA INTEIRA, DIAMETRO 5/16", COMPRIMENTO 3/4", COM PORCA E ARRUELA LISA LEVE</t>
  </si>
  <si>
    <t>37591</t>
  </si>
  <si>
    <t>1570</t>
  </si>
  <si>
    <t>TERMINAL A COMPRESSAO EM COBRE ESTANHADO PARA CABO 2,5 MM2, 1 FURO E 1 COMPRESSAO, PARA PARAFUSO DE FIXACAO M5</t>
  </si>
  <si>
    <t>88243</t>
  </si>
  <si>
    <t>100308</t>
  </si>
  <si>
    <t>MECÂNICO DE REFRIGERAÇÃO COM ENCARGOS COMPLEMENTARES</t>
  </si>
  <si>
    <t>92419</t>
  </si>
  <si>
    <t>MONTAGEM E DESMONTAGEM DE FÔRMA DE PILARES RETANGULARES E ESTRUTURAS SIMILARES, PÉ-DIREITO SIMPLES, EM CHAPA DE MADEIRA COMPENSADA RESINADA, 4 UTILIZAÇÕES. AF_09/2020</t>
  </si>
  <si>
    <t>92455</t>
  </si>
  <si>
    <t>MONTAGEM E DESMONTAGEM DE FÔRMA DE VIGA, ESCORAMENTO COM GARFO DE MADEIRA, PÉ-DIREITO SIMPLES, EM CHAPA DE MADEIRA RESINADA, 4 UTILIZAÇÕES. AF_09/2020</t>
  </si>
  <si>
    <t>ESTACA RAIZ, DIÂMETRO DE 31 CM, SEM PRESENÇA DE ROCHA (EXCLUSIVE MOBILIZAÇÃO E DESMOBILIZAÇÃO). AF_03/2020</t>
  </si>
  <si>
    <t>ESTACA BROCA DE CONCRETO, DIÂMETRO DE 30CM, ESCAVAÇÃO MANUAL COM TRADO CONCHA, INTEIRAMENTE ARMADA. AF_05/2020</t>
  </si>
  <si>
    <t>CPU02</t>
  </si>
  <si>
    <t>CONCRETAGEM DE BLOCO DE COROAMENTO OU VIGA BALDRAME, FCK 35 MPA, COM USO DE BOMBA - LANÇAMENTO, ADENSAMENTO E ACABAMENTO</t>
  </si>
  <si>
    <t>04.04.03</t>
  </si>
  <si>
    <t>LAJE PISO - RADIER</t>
  </si>
  <si>
    <t>SINAPI 103054 (ADAPTADO)</t>
  </si>
  <si>
    <t>CPU03</t>
  </si>
  <si>
    <t>11.20.050</t>
  </si>
  <si>
    <t>ARMAÇÃO DE LAJE DE ESTRUTURA CONVENCIONAL DE CONCRETO ARMADO UTILIZANDO AÇO CA-50 DE 12,5 MM - MONTAGEM. AF_06/2022</t>
  </si>
  <si>
    <t>ARMAÇÃO PARA EXECUÇÃO DE RADIER, PISO DE CONCRETO OU LAJE SOBRE SOLO, COM USO DE TELA Q-396. AF_09/2021</t>
  </si>
  <si>
    <t>CONCRETAGEM DE RADIER, PISO DE CONCRETO OU LAJE SOBRE SOLO, FCK 35 MPA - LANÇAMENTO, ADENSAMENTO E ACABAMENTO, INCLUSIVE ADIÇÃO DE FIBRAS ESTRUTURAIS, DE CONTROLE DE RETRAÇÃO E ADITIVO CRISTALIZANTE</t>
  </si>
  <si>
    <t>Corte de junta de dilatação, com serra de disco diamantado para pisos</t>
  </si>
  <si>
    <t>TRATAMENTO DE JUNTA SERRADA, COM TARUGO DE POLIETILENO E SELANTE À BASE DE SILICONE. AF_09/2023</t>
  </si>
  <si>
    <t>04.02.06</t>
  </si>
  <si>
    <t>04.03.01.01</t>
  </si>
  <si>
    <t>04.03.01.02</t>
  </si>
  <si>
    <t>04.03.01.03</t>
  </si>
  <si>
    <t>04.03.01.04</t>
  </si>
  <si>
    <t>04.03.01.05</t>
  </si>
  <si>
    <t>04.03.01.06</t>
  </si>
  <si>
    <t>04.03.01.07</t>
  </si>
  <si>
    <t>04.03.02.01</t>
  </si>
  <si>
    <t>04.03.02.02</t>
  </si>
  <si>
    <t>04.03.02.03</t>
  </si>
  <si>
    <t>04.03.02.04</t>
  </si>
  <si>
    <t>04.03.02.05</t>
  </si>
  <si>
    <t>04.03.03.01</t>
  </si>
  <si>
    <t>04.03.03.02</t>
  </si>
  <si>
    <t>04.03.03.03</t>
  </si>
  <si>
    <t>04.03.03.04</t>
  </si>
  <si>
    <t>04.03.03.05</t>
  </si>
  <si>
    <t>04.03.03.06</t>
  </si>
  <si>
    <t>04.04.04</t>
  </si>
  <si>
    <t>14.03.04</t>
  </si>
  <si>
    <t>14.03.05</t>
  </si>
  <si>
    <t>14.03.06</t>
  </si>
  <si>
    <t>14.03.07</t>
  </si>
  <si>
    <t>14.03.08</t>
  </si>
  <si>
    <t>14.03.09</t>
  </si>
  <si>
    <t>26.01</t>
  </si>
  <si>
    <t>DRENAGEM</t>
  </si>
  <si>
    <t>05.09.006</t>
  </si>
  <si>
    <t>26.01.01</t>
  </si>
  <si>
    <t>26.01.02</t>
  </si>
  <si>
    <t>26.01.03</t>
  </si>
  <si>
    <t>26.01.04</t>
  </si>
  <si>
    <t>26.01.05</t>
  </si>
  <si>
    <t>26.01.06</t>
  </si>
  <si>
    <t>26.01.07</t>
  </si>
  <si>
    <t>CARGA, MANOBRA E DESCARGA DE ENTULHO EM CAMINHÃO BASCULANTE 10 M³ - CARGA COM ESCAVADEIRA HIDRÁULICA (CAÇAMBA DE 0,80 M³ / 111 HP) E DESCARGA LIVRE (UNIDADE: M3). AF_07/2020</t>
  </si>
  <si>
    <t>TRANSPORTE COM CAMINHÃO BASCULANTE DE 10 M³, EM VIA URBANA PAVIMENTADA, DMT ATÉ 30 KM (UNIDADE: M3XKM). AF_07/2020</t>
  </si>
  <si>
    <t>M3XKM</t>
  </si>
  <si>
    <t>Taxa de destinação de resíduo sólido em aterro, tipo inerte</t>
  </si>
  <si>
    <t>T</t>
  </si>
  <si>
    <t>DRENO PROFUNDO (SEÇÃO 0,50 X 1,50 M), COM TUBO DE PEAD CORRUGADO PERFURADO, DN 100 MM, ENCHIMENTO COM BRITA, ENVOLVIDO COM MANTA GEOTÊXTIL. AF_07/2021</t>
  </si>
  <si>
    <t>DRENO ESPINHA DE PEIXE (SEÇÃO 0,40 X 0,40 M), COM TUBO DE PVC CORRUGADO RÍGIDO PERFURADO, DN 100 MM, ENCHIMENTO COM BRITA, ENVOLVIDO COM MANTA GEOTÊXTIL, INCLUSIVE CONEXÕES. AF_07/2021</t>
  </si>
  <si>
    <t>CAIXA ENTERRADA HIDRÁULICA RETANGULAR EM ALVENARIA COM TIJOLOS CERÂMICOS MACIÇOS, DIMENSÕES INTERNAS: 0,6X0,6X0,6 M PARA REDE DE ESGOTO. AF_12/2020</t>
  </si>
  <si>
    <t>TAMPA CIRCULAR PARA ESGOTO E DRENAGEM, EM CONCRETO PRÉ-MOLDADO, DIÂMETRO INTERNO = 0,60 M E ALTURA = 0,10 M. AF_12/2020</t>
  </si>
  <si>
    <t>DRENOS</t>
  </si>
  <si>
    <t>CRECHE PQ SUBURBANO</t>
  </si>
  <si>
    <t>24.03.01.07</t>
  </si>
  <si>
    <t>ARMAÇÃO DE SAPATA ISOLADA, VIGA BALDRAME E SAPATA CORRIDA UTILIZANDO AÇO CA-50 DE 8 MM - MONTAGEM. AF_01/2024</t>
  </si>
  <si>
    <t>IMPLANTAÇÃO</t>
  </si>
  <si>
    <t>SERVIÇOS PRELIMINARES / COMPLEMENTARES</t>
  </si>
  <si>
    <t>02.05.202</t>
  </si>
  <si>
    <t>12.07.270</t>
  </si>
  <si>
    <t>05.07.060</t>
  </si>
  <si>
    <t>01.21.010</t>
  </si>
  <si>
    <t>01.21.140</t>
  </si>
  <si>
    <t>ANDAIME TORRE METÁLICO (1,5 X 1,5 M) COM PISO METÁLICO</t>
  </si>
  <si>
    <t>Taxa de mobilização e desmobilização de equipamentos para execução de estaca tipo Raiz em rocha</t>
  </si>
  <si>
    <t>REMOÇÃO DE ENTULHO DE OBRA COM CAÇAMBA METÁLICA - MATERIAL REJEITADO E MISTURADO POR VEGETAÇÃO, ISOPOR, MANTA ASFÁLTICA E LÃ DE VIDRO</t>
  </si>
  <si>
    <t>TAXA DE MOBILIZAÇÃO E DESMOBILIZAÇÃO DE EQUIPAMENTOS PARA EXECUÇÃO DE SONDAGEM</t>
  </si>
  <si>
    <t>SONDAGEM DO TERRENO À PERCUSSÃO COM A UTILIZAÇÃO DE TORQUÍMETRO (MÍNIMO DE 30 M)</t>
  </si>
  <si>
    <t>27.01</t>
  </si>
  <si>
    <t>m²</t>
  </si>
  <si>
    <t>mxmês</t>
  </si>
  <si>
    <t>tx</t>
  </si>
  <si>
    <t>m³</t>
  </si>
  <si>
    <t>TX</t>
  </si>
  <si>
    <t>27.01.01</t>
  </si>
  <si>
    <t>27.01.02</t>
  </si>
  <si>
    <t>27.01.03</t>
  </si>
  <si>
    <t>27.01.04</t>
  </si>
  <si>
    <t>27.01.05</t>
  </si>
  <si>
    <t>27.01.06</t>
  </si>
  <si>
    <t>27.01.07</t>
  </si>
  <si>
    <t>27.02</t>
  </si>
  <si>
    <t>27.02.01</t>
  </si>
  <si>
    <t>27.02.02</t>
  </si>
  <si>
    <t>27.02.03</t>
  </si>
  <si>
    <t>27.02.04</t>
  </si>
  <si>
    <t>27.02.05</t>
  </si>
  <si>
    <t>27.02.06</t>
  </si>
  <si>
    <t>27.02.07</t>
  </si>
  <si>
    <t>27.03</t>
  </si>
  <si>
    <t>ARRIMOS, SUB MURAMENTOS E MUROS</t>
  </si>
  <si>
    <t>FABRICAÇÃO, MONTAGEM E DESMONTAGEM DE FÔRMA PARA VIGA BALDRAME, EM MADEIRA SERRADA, E=25 MM, 1 UTILIZAÇÃO. AF_01/2024</t>
  </si>
  <si>
    <t>ARMAÇÃO DE CORTINA DE CONTENÇÃO EM CONCRETO ARMADO, COM AÇO CA-50 DE 10 MM - MONTAGEM. AF_11/2024</t>
  </si>
  <si>
    <t>ARMAÇÃO DE CORTINA DE CONTENÇÃO EM CONCRETO ARMADO, COM AÇO CA-50 DE 12,5 MM - MONTAGEM. AF_11/2024</t>
  </si>
  <si>
    <t>ARMAÇÃO DE CORTINA DE CONTENÇÃO EM CONCRETO ARMADO, COM AÇO CA-50 DE 8 MM - MONTAGEM. AF_11/2024</t>
  </si>
  <si>
    <t>CONCRETAGEM DE BLOCO DE COROAMENTO OU VIGA BALDRAME, FCK 30 MPA, COM USO DE JERICA - LANÇAMENTO, ADENSAMENTO E ACABAMENTO. AF_01/2024</t>
  </si>
  <si>
    <t>IMPERMEABILIZAÇÃO DE SUPERFÍCIE COM EMULSÃO ASFÁLTICA, 2 DEMÃOS. AF_09/2023</t>
  </si>
  <si>
    <t>GEOTÊXTIL NÃO TECIDO 100% POLIÉSTER, RESISTÊNCIA A TRAÇÃO DE 9 KN/M (RT - 9), INSTALADO EM DRENO - FORNECIMENTO E INSTALAÇÃO. AF_07/2021</t>
  </si>
  <si>
    <t>DRENO BARBACÃ, DN 50 MM, COM MATERIAL DRENANTE. AF_07/2021</t>
  </si>
  <si>
    <t>ENCHIMENTO DE BRITA PARA DRENO, LANÇAMENTO MANUAL. AF_07/2021</t>
  </si>
  <si>
    <t>TUBO DE PVC CORRUGADO RÍGIDO PERFURADO, DN 100 MM, PARA DRENO - FORNECIMENTO E ASSENTAMENTO. AF_07/2021</t>
  </si>
  <si>
    <t>CHAPIM SOBRE MUROS LINEARES, EM GRANITO OU MÁRMORE, L = 25 CM, ASSENTADO COM ARGAMASSA 1:6 COM ADITIVO. AF_11/2020</t>
  </si>
  <si>
    <t>PINTURA LÁTEX ACRÍLICA PREMIUM, APLICAÇÃO MANUAL EM PAREDES, DUAS DEMÃOS. AF_04/2023</t>
  </si>
  <si>
    <t>CANALETA MEIA CANA PRÉ-MOLDADA DE CONCRETO (D = 30 CM) - FORNECIMENTO E INSTALAÇÃO. AF_05/2025</t>
  </si>
  <si>
    <t>27.03.01</t>
  </si>
  <si>
    <t>27.03.02</t>
  </si>
  <si>
    <t>URBANISMO</t>
  </si>
  <si>
    <t>34.01.010</t>
  </si>
  <si>
    <t>ESPALHAMENTO DE TERRA VEGETAL PARA O PLANTIO. AF_07/2024</t>
  </si>
  <si>
    <t>TERRA VEGETAL ORGÂNICA COMUM</t>
  </si>
  <si>
    <t>27.02.08</t>
  </si>
  <si>
    <t>27.02.09</t>
  </si>
  <si>
    <t>27.02.10</t>
  </si>
  <si>
    <t>27.02.11</t>
  </si>
  <si>
    <t>27.02.12</t>
  </si>
  <si>
    <t>27.02.13</t>
  </si>
  <si>
    <t>27.02.14</t>
  </si>
  <si>
    <t>27.02.15</t>
  </si>
  <si>
    <t>27.02.16</t>
  </si>
  <si>
    <t>27.02.17</t>
  </si>
  <si>
    <t>SERVIÇOS TÉCNICOS PROFISSIONAIS PARA OBTENÇÃO DO AVCB JUNTO AO CORPO DE BOMBEIROS PARA EDIFICAÇÕES ATÉ 2000 M2</t>
  </si>
  <si>
    <t>GL</t>
  </si>
  <si>
    <t>DESENVOLVIMENTO DE PROJETO TÉCNICO DE PREVENÇÃO E COMBATE A INCÊNDIO E APROVAÇÃO JUNTO AO CORPO DE BOMBEIROS PARA EDIFICAÇÕES ATÉ 2000 M2</t>
  </si>
  <si>
    <t>SIURB</t>
  </si>
  <si>
    <t>95469</t>
  </si>
  <si>
    <t>BACIA SANITÁRIA EM LOUÇA BRANCA, COM TUBO DE LIGAÇÃO CROMADO - FORNECIMENTO E INSTALAÇÃO. AF_02/2026_PS</t>
  </si>
  <si>
    <t>CDHU-201; SINAPI - MAI/26; ORSE ABR/26; SIURB 01/2026</t>
  </si>
  <si>
    <t>CONCRETO USINADO BOMBEAVEL, CLASSE DE RESISTENCIA C35, COM BRITA 0 E 1, SLUMP = 100 +/- 20 MM, EXCLUI SERVICO DE BOMBEAMENTO (NBR 8953)</t>
  </si>
  <si>
    <t>SERVICO DE BOMBEAMENTO DE CONCRETO COM CONSUMO MINIMO DE 40 M3, (DISPONIBILIZACAO DE BOMBA), SEM O LANCAMENTO</t>
  </si>
  <si>
    <t>FIBRA DE ACO PARA REFORCO DO CONCRETO, SOLTA, TIPO A-I, FATOR DE FORMA *50* L / D, COMPRIMENTO DE *30* MM E RESISTENCIA A TRACAO DO ACO MAIOR 1000 MPA</t>
  </si>
  <si>
    <t>S.04.000.024123</t>
  </si>
  <si>
    <t>Fibra de polipropileno corrugada, monofilamento 600g/m³, para concreto; ref. Degussa (Masterfiber), Fitesa (Polycret MF) ou equivalente</t>
  </si>
  <si>
    <t>ADITIVO IMPERMEABILIZANTE CRISTALIZANTE PARA CONCRETO</t>
  </si>
  <si>
    <t>B.06.000.021560</t>
  </si>
  <si>
    <t>Tela soldada, diversas bitolas</t>
  </si>
  <si>
    <t>ARAME RECOZIDO 16 BWG, D = 1,65 MM (0,016 KG/M) OU 18 BWG, D = 1,25 MM (0,01 KG/M)</t>
  </si>
  <si>
    <t>TRELICA NERVURADA (ESPACADOR), ALTURA = 120,0 MM, DIAMETRO DOS BANZOS INFERIORES E SUPERIOR = 6,0 MM, DIAMETRO DA DIAGONAL = 4,2 MM</t>
  </si>
  <si>
    <t>ESPACADOR OU DISTANCIADOR, EM PLASTICO, TIPO APOIO DE CORDOALHA (CARANGUEJO), PARA ARMADURA NEGATIVA E PROTENSAO, COBRIMENTO 50 MM</t>
  </si>
  <si>
    <t>XX,XX%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</si>
</sst>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0.0000"/>
    <numFmt numFmtId="166" formatCode="_(&quot;R$ &quot;* #,##0.00_);_(&quot;R$ &quot;* \(#,##0.00\);_(&quot;R$ &quot;* \-??_);_(@_)"/>
    <numFmt numFmtId="167" formatCode="&quot;R$&quot;\ #,##0.00"/>
    <numFmt numFmtId="168" formatCode="00"/>
    <numFmt numFmtId="169" formatCode="&quot;MÊS&quot;\ ##"/>
    <numFmt numFmtId="170" formatCode="_-* #,##0.00_-;\-* #,##0.00_-;_-* &quot;-&quot;??_-;_-@"/>
    <numFmt numFmtId="171" formatCode="_(* #,##0.00_);_(* \(#,##0.00\);_(* &quot;-&quot;??_);_(@_)"/>
    <numFmt numFmtId="172" formatCode="##,##0.00\ &quot;m2&quot;"/>
    <numFmt numFmtId="173" formatCode="&quot;R$ &quot;#,##0.00\ &quot;/ m2&quot;"/>
    <numFmt numFmtId="174" formatCode="&quot;R$ &quot;\ #,##0.00\ &quot;/&quot;\ &quot;m2&quot;"/>
    <numFmt numFmtId="175" formatCode="&quot;R$ &quot;#,##0.00"/>
    <numFmt numFmtId="176" formatCode="&quot; R$ &quot;#,##0.00\ &quot;/ m2&quot;"/>
    <numFmt numFmtId="177" formatCode="&quot; R$ &quot;* #,##0.00\ &quot;/ m2&quot;"/>
    <numFmt numFmtId="178" formatCode="0.000%"/>
    <numFmt numFmtId="179" formatCode="_-&quot;R$&quot;\ * #,##0.000_-;\-&quot;R$&quot;\ * #,##0.000_-;_-&quot;R$&quot;\ * &quot;-&quot;???_-;_-@_-"/>
  </numFmts>
  <fonts count="64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b/>
      <sz val="11"/>
      <color theme="0"/>
      <name val="Arial"/>
      <family val="2"/>
    </font>
    <font>
      <sz val="14"/>
      <color theme="1"/>
      <name val="Arial"/>
      <family val="2"/>
    </font>
    <font>
      <b/>
      <sz val="12"/>
      <color theme="0"/>
      <name val="Arial"/>
      <family val="2"/>
    </font>
    <font>
      <sz val="15"/>
      <color theme="1"/>
      <name val="Arial"/>
      <family val="2"/>
    </font>
    <font>
      <b/>
      <sz val="15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24"/>
      <name val="Arial"/>
      <family val="2"/>
    </font>
    <font>
      <b/>
      <shadow/>
      <sz val="14"/>
      <name val="Arial"/>
      <family val="2"/>
    </font>
    <font>
      <shadow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color rgb="FF000000"/>
      <name val="Arial"/>
      <family val="2"/>
    </font>
    <font>
      <b/>
      <sz val="16"/>
      <name val="Arial"/>
      <family val="2"/>
    </font>
    <font>
      <sz val="16"/>
      <color rgb="FF000000"/>
      <name val="Arial"/>
      <family val="2"/>
    </font>
    <font>
      <b/>
      <sz val="14"/>
      <color theme="2"/>
      <name val="Arial"/>
      <family val="2"/>
    </font>
    <font>
      <sz val="14"/>
      <color theme="2"/>
      <name val="Arial"/>
      <family val="2"/>
    </font>
    <font>
      <sz val="14"/>
      <name val="Arial"/>
      <family val="2"/>
    </font>
    <font>
      <b/>
      <shadow/>
      <sz val="16"/>
      <name val="Arial"/>
      <family val="2"/>
    </font>
    <font>
      <shadow/>
      <sz val="16"/>
      <name val="Arial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sz val="18"/>
      <name val="Arial"/>
      <family val="2"/>
    </font>
    <font>
      <b/>
      <sz val="18"/>
      <color theme="1"/>
      <name val="Arial"/>
      <family val="2"/>
    </font>
    <font>
      <b/>
      <sz val="22"/>
      <name val="Arial"/>
      <family val="2"/>
    </font>
    <font>
      <b/>
      <sz val="11.5"/>
      <name val="Arial"/>
      <family val="2"/>
    </font>
    <font>
      <b/>
      <sz val="36"/>
      <name val="Arial"/>
      <family val="2"/>
    </font>
    <font>
      <b/>
      <shadow/>
      <sz val="22"/>
      <name val="Arial"/>
      <family val="2"/>
    </font>
    <font>
      <sz val="10"/>
      <color rgb="FF000000"/>
      <name val="Arial"/>
      <family val="2"/>
    </font>
    <font>
      <b/>
      <shadow/>
      <sz val="10"/>
      <name val="Arial"/>
      <family val="2"/>
    </font>
    <font>
      <b/>
      <sz val="10"/>
      <color indexed="10"/>
      <name val="Arial"/>
      <family val="2"/>
    </font>
    <font>
      <b/>
      <sz val="8"/>
      <color indexed="8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rgb="FFC6D9F0"/>
        <bgColor rgb="FFC6D9F0"/>
      </patternFill>
    </fill>
    <fill>
      <patternFill patternType="solid">
        <fgColor rgb="FFC5D9F1"/>
        <bgColor rgb="FFC5D9F1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rgb="FF0F243E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F243E"/>
      </patternFill>
    </fill>
  </fills>
  <borders count="254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rgb="FF000000"/>
      </right>
      <top style="thin">
        <color rgb="FF000000"/>
      </top>
      <bottom style="hair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rgb="FF000000"/>
      </top>
      <bottom style="thin">
        <color indexed="64"/>
      </bottom>
      <diagonal/>
    </border>
    <border>
      <left/>
      <right style="medium">
        <color indexed="64"/>
      </right>
      <top style="hair">
        <color rgb="FF000000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hair">
        <color rgb="FF000000"/>
      </bottom>
      <diagonal/>
    </border>
    <border>
      <left/>
      <right style="medium">
        <color rgb="FF000000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rgb="FF000000"/>
      </right>
      <top style="thin">
        <color indexed="64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hair">
        <color indexed="64"/>
      </bottom>
      <diagonal/>
    </border>
    <border>
      <left style="medium">
        <color indexed="64"/>
      </left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hair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rgb="FF000000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/>
      <top style="hair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hair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rgb="FF000000"/>
      </top>
      <bottom style="medium">
        <color indexed="64"/>
      </bottom>
      <diagonal/>
    </border>
    <border>
      <left/>
      <right style="thin">
        <color indexed="64"/>
      </right>
      <top style="hair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indexed="64"/>
      </bottom>
      <diagonal/>
    </border>
    <border>
      <left style="thin">
        <color rgb="FF000000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</borders>
  <cellStyleXfs count="31">
    <xf numFmtId="0" fontId="0" fillId="0" borderId="0"/>
    <xf numFmtId="0" fontId="20" fillId="0" borderId="5"/>
    <xf numFmtId="43" fontId="20" fillId="0" borderId="5" applyFont="0" applyFill="0" applyBorder="0" applyAlignment="0" applyProtection="0"/>
    <xf numFmtId="0" fontId="2" fillId="0" borderId="5"/>
    <xf numFmtId="0" fontId="23" fillId="0" borderId="5"/>
    <xf numFmtId="171" fontId="23" fillId="0" borderId="5" applyFont="0" applyFill="0" applyBorder="0" applyAlignment="0" applyProtection="0"/>
    <xf numFmtId="43" fontId="2" fillId="0" borderId="5" applyFont="0" applyFill="0" applyBorder="0" applyAlignment="0" applyProtection="0"/>
    <xf numFmtId="0" fontId="25" fillId="0" borderId="5"/>
    <xf numFmtId="0" fontId="26" fillId="0" borderId="5"/>
    <xf numFmtId="0" fontId="7" fillId="0" borderId="5"/>
    <xf numFmtId="0" fontId="28" fillId="0" borderId="5"/>
    <xf numFmtId="171" fontId="28" fillId="0" borderId="5" applyFont="0" applyFill="0" applyBorder="0" applyAlignment="0" applyProtection="0"/>
    <xf numFmtId="9" fontId="28" fillId="0" borderId="5" applyFont="0" applyFill="0" applyBorder="0" applyAlignment="0" applyProtection="0"/>
    <xf numFmtId="0" fontId="33" fillId="0" borderId="5"/>
    <xf numFmtId="0" fontId="1" fillId="0" borderId="5"/>
    <xf numFmtId="43" fontId="1" fillId="0" borderId="5" applyFont="0" applyFill="0" applyBorder="0" applyAlignment="0" applyProtection="0"/>
    <xf numFmtId="0" fontId="7" fillId="0" borderId="5"/>
    <xf numFmtId="171" fontId="7" fillId="0" borderId="5" applyFont="0" applyFill="0" applyBorder="0" applyAlignment="0" applyProtection="0"/>
    <xf numFmtId="9" fontId="7" fillId="0" borderId="5" applyFont="0" applyFill="0" applyBorder="0" applyAlignment="0" applyProtection="0"/>
    <xf numFmtId="44" fontId="34" fillId="0" borderId="0" applyFont="0" applyFill="0" applyBorder="0" applyAlignment="0" applyProtection="0"/>
    <xf numFmtId="0" fontId="7" fillId="0" borderId="5"/>
    <xf numFmtId="0" fontId="31" fillId="0" borderId="5"/>
    <xf numFmtId="9" fontId="56" fillId="0" borderId="0" applyFont="0" applyFill="0" applyBorder="0" applyAlignment="0" applyProtection="0"/>
    <xf numFmtId="0" fontId="7" fillId="0" borderId="5"/>
    <xf numFmtId="166" fontId="7" fillId="0" borderId="5"/>
    <xf numFmtId="0" fontId="7" fillId="0" borderId="5" applyBorder="0"/>
    <xf numFmtId="171" fontId="7" fillId="0" borderId="5" applyFill="0" applyBorder="0" applyAlignment="0" applyProtection="0"/>
    <xf numFmtId="0" fontId="63" fillId="0" borderId="5"/>
    <xf numFmtId="44" fontId="31" fillId="0" borderId="5" applyFont="0" applyFill="0" applyBorder="0" applyAlignment="0" applyProtection="0"/>
    <xf numFmtId="9" fontId="31" fillId="0" borderId="5" applyFont="0" applyFill="0" applyBorder="0" applyAlignment="0" applyProtection="0"/>
    <xf numFmtId="0" fontId="7" fillId="0" borderId="5"/>
  </cellStyleXfs>
  <cellXfs count="886">
    <xf numFmtId="0" fontId="0" fillId="0" borderId="0" xfId="0"/>
    <xf numFmtId="0" fontId="39" fillId="0" borderId="5" xfId="2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3" fillId="0" borderId="45" xfId="0" applyFont="1" applyBorder="1" applyAlignment="1" applyProtection="1">
      <alignment vertical="center" wrapText="1"/>
      <protection locked="0"/>
    </xf>
    <xf numFmtId="0" fontId="0" fillId="0" borderId="48" xfId="20" applyFont="1" applyBorder="1" applyAlignment="1" applyProtection="1">
      <alignment horizontal="center" vertical="center"/>
      <protection locked="0"/>
    </xf>
    <xf numFmtId="0" fontId="0" fillId="0" borderId="48" xfId="20" applyFont="1" applyBorder="1" applyAlignment="1" applyProtection="1">
      <alignment vertical="center"/>
      <protection locked="0"/>
    </xf>
    <xf numFmtId="0" fontId="0" fillId="0" borderId="50" xfId="20" applyFont="1" applyBorder="1" applyAlignment="1" applyProtection="1">
      <alignment vertical="center"/>
      <protection locked="0"/>
    </xf>
    <xf numFmtId="0" fontId="0" fillId="0" borderId="51" xfId="20" applyFont="1" applyBorder="1" applyAlignment="1" applyProtection="1">
      <alignment vertical="center"/>
      <protection locked="0"/>
    </xf>
    <xf numFmtId="0" fontId="38" fillId="0" borderId="5" xfId="20" applyFont="1" applyAlignment="1" applyProtection="1">
      <alignment horizontal="center" vertical="center" wrapText="1"/>
      <protection locked="0"/>
    </xf>
    <xf numFmtId="0" fontId="38" fillId="0" borderId="5" xfId="20" applyFont="1" applyAlignment="1" applyProtection="1">
      <alignment vertical="center"/>
      <protection locked="0"/>
    </xf>
    <xf numFmtId="4" fontId="27" fillId="0" borderId="5" xfId="20" applyNumberFormat="1" applyFont="1" applyAlignment="1" applyProtection="1">
      <alignment horizontal="center" vertical="center" wrapText="1"/>
      <protection locked="0"/>
    </xf>
    <xf numFmtId="0" fontId="27" fillId="0" borderId="5" xfId="2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3" fillId="7" borderId="0" xfId="0" applyFont="1" applyFill="1" applyAlignment="1" applyProtection="1">
      <alignment vertical="center"/>
      <protection locked="0"/>
    </xf>
    <xf numFmtId="0" fontId="0" fillId="7" borderId="0" xfId="0" applyFill="1" applyProtection="1">
      <protection locked="0"/>
    </xf>
    <xf numFmtId="0" fontId="10" fillId="7" borderId="0" xfId="0" applyFont="1" applyFill="1" applyAlignment="1" applyProtection="1">
      <alignment horizontal="center" vertical="center"/>
      <protection locked="0"/>
    </xf>
    <xf numFmtId="0" fontId="0" fillId="7" borderId="0" xfId="0" applyFill="1" applyAlignment="1" applyProtection="1">
      <alignment vertical="center"/>
      <protection locked="0"/>
    </xf>
    <xf numFmtId="10" fontId="3" fillId="0" borderId="0" xfId="0" applyNumberFormat="1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0" fillId="0" borderId="5" xfId="0" applyBorder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/>
      <protection locked="0"/>
    </xf>
    <xf numFmtId="0" fontId="30" fillId="0" borderId="0" xfId="0" applyFont="1" applyProtection="1">
      <protection locked="0"/>
    </xf>
    <xf numFmtId="165" fontId="24" fillId="0" borderId="0" xfId="0" applyNumberFormat="1" applyFont="1" applyAlignment="1" applyProtection="1">
      <alignment horizontal="center" vertical="center"/>
      <protection locked="0"/>
    </xf>
    <xf numFmtId="4" fontId="3" fillId="0" borderId="0" xfId="0" applyNumberFormat="1" applyFont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38" fillId="0" borderId="48" xfId="20" applyFont="1" applyBorder="1" applyAlignment="1" applyProtection="1">
      <alignment vertical="center" wrapText="1"/>
      <protection hidden="1"/>
    </xf>
    <xf numFmtId="0" fontId="38" fillId="0" borderId="5" xfId="20" applyFont="1" applyAlignment="1" applyProtection="1">
      <alignment horizontal="center" vertical="center" wrapText="1"/>
      <protection hidden="1"/>
    </xf>
    <xf numFmtId="0" fontId="38" fillId="0" borderId="48" xfId="20" applyFont="1" applyBorder="1" applyAlignment="1" applyProtection="1">
      <alignment horizontal="left" vertical="center"/>
      <protection hidden="1"/>
    </xf>
    <xf numFmtId="0" fontId="27" fillId="0" borderId="5" xfId="20" applyFont="1" applyAlignment="1" applyProtection="1">
      <alignment horizontal="left" vertical="center" wrapText="1"/>
      <protection hidden="1"/>
    </xf>
    <xf numFmtId="0" fontId="38" fillId="0" borderId="48" xfId="20" applyFont="1" applyBorder="1" applyAlignment="1" applyProtection="1">
      <alignment vertical="center"/>
      <protection hidden="1"/>
    </xf>
    <xf numFmtId="0" fontId="38" fillId="0" borderId="5" xfId="20" applyFont="1" applyAlignment="1" applyProtection="1">
      <alignment vertical="center"/>
      <protection hidden="1"/>
    </xf>
    <xf numFmtId="0" fontId="27" fillId="0" borderId="5" xfId="20" applyFont="1" applyAlignment="1" applyProtection="1">
      <alignment vertical="center"/>
      <protection hidden="1"/>
    </xf>
    <xf numFmtId="0" fontId="35" fillId="0" borderId="5" xfId="20" applyFont="1" applyProtection="1">
      <protection locked="0"/>
    </xf>
    <xf numFmtId="0" fontId="21" fillId="0" borderId="5" xfId="20" applyFont="1" applyAlignment="1" applyProtection="1">
      <alignment vertical="center"/>
      <protection locked="0"/>
    </xf>
    <xf numFmtId="0" fontId="36" fillId="0" borderId="5" xfId="2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27" fillId="0" borderId="5" xfId="20" applyFont="1" applyAlignment="1" applyProtection="1">
      <alignment vertical="center" wrapText="1"/>
      <protection hidden="1"/>
    </xf>
    <xf numFmtId="167" fontId="38" fillId="0" borderId="49" xfId="20" applyNumberFormat="1" applyFont="1" applyBorder="1" applyAlignment="1" applyProtection="1">
      <alignment horizontal="center" vertical="center" wrapText="1"/>
      <protection hidden="1"/>
    </xf>
    <xf numFmtId="0" fontId="11" fillId="0" borderId="39" xfId="21" applyFont="1" applyBorder="1" applyAlignment="1" applyProtection="1">
      <alignment horizontal="center" vertical="center" wrapText="1"/>
      <protection locked="0"/>
    </xf>
    <xf numFmtId="0" fontId="11" fillId="0" borderId="5" xfId="21" applyFont="1" applyAlignment="1" applyProtection="1">
      <alignment vertical="center" wrapText="1"/>
      <protection locked="0"/>
    </xf>
    <xf numFmtId="0" fontId="3" fillId="0" borderId="5" xfId="21" applyFont="1" applyAlignment="1" applyProtection="1">
      <alignment vertical="center"/>
      <protection locked="0"/>
    </xf>
    <xf numFmtId="0" fontId="31" fillId="0" borderId="5" xfId="21" applyProtection="1">
      <protection locked="0"/>
    </xf>
    <xf numFmtId="0" fontId="3" fillId="0" borderId="56" xfId="0" applyFont="1" applyBorder="1" applyAlignment="1" applyProtection="1">
      <alignment vertical="center" wrapText="1"/>
      <protection locked="0"/>
    </xf>
    <xf numFmtId="0" fontId="52" fillId="0" borderId="5" xfId="20" applyFont="1" applyAlignment="1" applyProtection="1">
      <alignment vertical="center"/>
      <protection locked="0"/>
    </xf>
    <xf numFmtId="4" fontId="38" fillId="0" borderId="5" xfId="20" applyNumberFormat="1" applyFont="1" applyAlignment="1" applyProtection="1">
      <alignment horizontal="center" vertical="center" wrapText="1"/>
      <protection locked="0"/>
    </xf>
    <xf numFmtId="0" fontId="15" fillId="0" borderId="5" xfId="21" applyFont="1" applyAlignment="1" applyProtection="1">
      <alignment vertical="center"/>
      <protection locked="0"/>
    </xf>
    <xf numFmtId="0" fontId="10" fillId="0" borderId="5" xfId="21" applyFont="1" applyAlignment="1" applyProtection="1">
      <alignment horizontal="center" vertical="center"/>
      <protection locked="0"/>
    </xf>
    <xf numFmtId="0" fontId="3" fillId="0" borderId="5" xfId="21" applyFont="1" applyAlignment="1" applyProtection="1">
      <alignment horizontal="center" vertical="center"/>
      <protection locked="0"/>
    </xf>
    <xf numFmtId="165" fontId="10" fillId="0" borderId="5" xfId="21" applyNumberFormat="1" applyFont="1" applyAlignment="1" applyProtection="1">
      <alignment horizontal="center" vertical="center"/>
      <protection locked="0"/>
    </xf>
    <xf numFmtId="0" fontId="27" fillId="0" borderId="49" xfId="20" applyFont="1" applyBorder="1" applyAlignment="1" applyProtection="1">
      <alignment vertical="center"/>
      <protection hidden="1"/>
    </xf>
    <xf numFmtId="0" fontId="27" fillId="0" borderId="49" xfId="20" applyFont="1" applyBorder="1" applyAlignment="1" applyProtection="1">
      <alignment horizontal="left" vertical="center" wrapText="1"/>
      <protection hidden="1"/>
    </xf>
    <xf numFmtId="0" fontId="38" fillId="0" borderId="50" xfId="20" applyFont="1" applyBorder="1" applyAlignment="1" applyProtection="1">
      <alignment horizontal="left" vertical="center" wrapText="1"/>
      <protection hidden="1"/>
    </xf>
    <xf numFmtId="0" fontId="38" fillId="0" borderId="51" xfId="20" applyFont="1" applyBorder="1" applyAlignment="1" applyProtection="1">
      <alignment horizontal="center" vertical="center" wrapText="1"/>
      <protection hidden="1"/>
    </xf>
    <xf numFmtId="0" fontId="27" fillId="0" borderId="51" xfId="20" applyFont="1" applyBorder="1" applyAlignment="1" applyProtection="1">
      <alignment horizontal="left" vertical="center" wrapText="1"/>
      <protection hidden="1"/>
    </xf>
    <xf numFmtId="0" fontId="27" fillId="0" borderId="52" xfId="20" applyFont="1" applyBorder="1" applyAlignment="1" applyProtection="1">
      <alignment horizontal="left" vertical="center" wrapText="1"/>
      <protection hidden="1"/>
    </xf>
    <xf numFmtId="0" fontId="9" fillId="2" borderId="33" xfId="21" applyFont="1" applyFill="1" applyBorder="1" applyAlignment="1" applyProtection="1">
      <alignment horizontal="center" vertical="center" wrapText="1"/>
      <protection hidden="1"/>
    </xf>
    <xf numFmtId="0" fontId="9" fillId="2" borderId="25" xfId="21" applyFont="1" applyFill="1" applyBorder="1" applyAlignment="1" applyProtection="1">
      <alignment horizontal="center" vertical="center" wrapText="1"/>
      <protection hidden="1"/>
    </xf>
    <xf numFmtId="165" fontId="14" fillId="2" borderId="33" xfId="21" applyNumberFormat="1" applyFont="1" applyFill="1" applyBorder="1" applyAlignment="1" applyProtection="1">
      <alignment horizontal="center" vertical="center" wrapText="1"/>
      <protection hidden="1"/>
    </xf>
    <xf numFmtId="168" fontId="6" fillId="6" borderId="27" xfId="21" applyNumberFormat="1" applyFont="1" applyFill="1" applyBorder="1" applyAlignment="1" applyProtection="1">
      <alignment horizontal="center" vertical="center" wrapText="1"/>
      <protection hidden="1"/>
    </xf>
    <xf numFmtId="0" fontId="6" fillId="6" borderId="20" xfId="21" applyFont="1" applyFill="1" applyBorder="1" applyAlignment="1" applyProtection="1">
      <alignment horizontal="center" vertical="center" wrapText="1"/>
      <protection hidden="1"/>
    </xf>
    <xf numFmtId="10" fontId="6" fillId="6" borderId="17" xfId="21" applyNumberFormat="1" applyFont="1" applyFill="1" applyBorder="1" applyAlignment="1" applyProtection="1">
      <alignment horizontal="center" vertical="center" wrapText="1"/>
      <protection hidden="1"/>
    </xf>
    <xf numFmtId="166" fontId="16" fillId="2" borderId="29" xfId="21" applyNumberFormat="1" applyFont="1" applyFill="1" applyBorder="1" applyAlignment="1" applyProtection="1">
      <alignment horizontal="center" vertical="center" wrapText="1"/>
      <protection hidden="1"/>
    </xf>
    <xf numFmtId="0" fontId="35" fillId="0" borderId="46" xfId="20" applyFont="1" applyBorder="1" applyProtection="1">
      <protection locked="0"/>
    </xf>
    <xf numFmtId="0" fontId="42" fillId="0" borderId="48" xfId="20" applyFont="1" applyBorder="1" applyAlignment="1" applyProtection="1">
      <alignment vertical="center"/>
      <protection locked="0"/>
    </xf>
    <xf numFmtId="0" fontId="41" fillId="0" borderId="5" xfId="20" applyFont="1" applyAlignment="1" applyProtection="1">
      <alignment vertical="center"/>
      <protection locked="0"/>
    </xf>
    <xf numFmtId="0" fontId="46" fillId="0" borderId="5" xfId="20" applyFont="1" applyAlignment="1" applyProtection="1">
      <alignment vertical="center"/>
      <protection locked="0"/>
    </xf>
    <xf numFmtId="0" fontId="42" fillId="0" borderId="50" xfId="20" applyFont="1" applyBorder="1" applyAlignment="1" applyProtection="1">
      <alignment vertical="center"/>
      <protection locked="0"/>
    </xf>
    <xf numFmtId="0" fontId="42" fillId="0" borderId="51" xfId="20" applyFont="1" applyBorder="1" applyAlignment="1" applyProtection="1">
      <alignment vertical="center"/>
      <protection locked="0"/>
    </xf>
    <xf numFmtId="0" fontId="41" fillId="0" borderId="51" xfId="2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10" fontId="3" fillId="0" borderId="0" xfId="0" applyNumberFormat="1" applyFont="1" applyProtection="1">
      <protection locked="0"/>
    </xf>
    <xf numFmtId="170" fontId="3" fillId="0" borderId="0" xfId="0" applyNumberFormat="1" applyFont="1" applyProtection="1">
      <protection locked="0"/>
    </xf>
    <xf numFmtId="164" fontId="3" fillId="0" borderId="25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170" fontId="3" fillId="0" borderId="0" xfId="0" applyNumberFormat="1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41" fillId="0" borderId="48" xfId="20" applyFont="1" applyBorder="1" applyAlignment="1" applyProtection="1">
      <alignment vertical="center" wrapText="1"/>
      <protection hidden="1"/>
    </xf>
    <xf numFmtId="0" fontId="41" fillId="0" borderId="5" xfId="20" applyFont="1" applyAlignment="1" applyProtection="1">
      <alignment horizontal="left" vertical="center" wrapText="1"/>
      <protection hidden="1"/>
    </xf>
    <xf numFmtId="0" fontId="41" fillId="0" borderId="5" xfId="20" applyFont="1" applyAlignment="1" applyProtection="1">
      <alignment horizontal="center" vertical="center" wrapText="1"/>
      <protection hidden="1"/>
    </xf>
    <xf numFmtId="0" fontId="48" fillId="0" borderId="5" xfId="20" applyFont="1" applyAlignment="1" applyProtection="1">
      <alignment vertical="center"/>
      <protection hidden="1"/>
    </xf>
    <xf numFmtId="0" fontId="41" fillId="0" borderId="48" xfId="20" applyFont="1" applyBorder="1" applyAlignment="1" applyProtection="1">
      <alignment horizontal="left" vertical="center"/>
      <protection hidden="1"/>
    </xf>
    <xf numFmtId="0" fontId="41" fillId="0" borderId="48" xfId="20" applyFont="1" applyBorder="1" applyAlignment="1" applyProtection="1">
      <alignment vertical="center"/>
      <protection hidden="1"/>
    </xf>
    <xf numFmtId="0" fontId="41" fillId="0" borderId="5" xfId="20" applyFont="1" applyAlignment="1" applyProtection="1">
      <alignment horizontal="left" vertical="center"/>
      <protection hidden="1"/>
    </xf>
    <xf numFmtId="172" fontId="41" fillId="0" borderId="5" xfId="19" applyNumberFormat="1" applyFont="1" applyFill="1" applyBorder="1" applyAlignment="1" applyProtection="1">
      <alignment horizontal="center" vertical="center" wrapText="1"/>
      <protection hidden="1"/>
    </xf>
    <xf numFmtId="0" fontId="41" fillId="0" borderId="5" xfId="20" applyFont="1" applyAlignment="1" applyProtection="1">
      <alignment vertical="center"/>
      <protection hidden="1"/>
    </xf>
    <xf numFmtId="4" fontId="41" fillId="0" borderId="5" xfId="20" applyNumberFormat="1" applyFont="1" applyAlignment="1" applyProtection="1">
      <alignment horizontal="center" vertical="center" wrapText="1"/>
      <protection hidden="1"/>
    </xf>
    <xf numFmtId="0" fontId="42" fillId="0" borderId="0" xfId="0" applyFont="1" applyProtection="1">
      <protection hidden="1"/>
    </xf>
    <xf numFmtId="167" fontId="41" fillId="0" borderId="5" xfId="20" applyNumberFormat="1" applyFont="1" applyAlignment="1" applyProtection="1">
      <alignment horizontal="center" vertical="center" wrapText="1"/>
      <protection hidden="1"/>
    </xf>
    <xf numFmtId="0" fontId="49" fillId="2" borderId="32" xfId="0" applyFont="1" applyFill="1" applyBorder="1" applyAlignment="1" applyProtection="1">
      <alignment horizontal="center" vertical="center"/>
      <protection hidden="1"/>
    </xf>
    <xf numFmtId="0" fontId="49" fillId="2" borderId="37" xfId="0" applyFont="1" applyFill="1" applyBorder="1" applyAlignment="1" applyProtection="1">
      <alignment horizontal="center" vertical="center"/>
      <protection hidden="1"/>
    </xf>
    <xf numFmtId="0" fontId="35" fillId="0" borderId="49" xfId="20" applyFont="1" applyBorder="1" applyProtection="1">
      <protection locked="0"/>
    </xf>
    <xf numFmtId="0" fontId="0" fillId="0" borderId="51" xfId="20" applyFont="1" applyBorder="1" applyAlignment="1" applyProtection="1">
      <alignment horizontal="center" vertical="center"/>
      <protection locked="0"/>
    </xf>
    <xf numFmtId="0" fontId="37" fillId="0" borderId="52" xfId="20" applyFont="1" applyBorder="1" applyAlignment="1" applyProtection="1">
      <alignment horizontal="left" vertical="center"/>
      <protection locked="0"/>
    </xf>
    <xf numFmtId="0" fontId="0" fillId="0" borderId="5" xfId="20" applyFont="1" applyAlignment="1" applyProtection="1">
      <alignment vertical="center"/>
      <protection locked="0"/>
    </xf>
    <xf numFmtId="0" fontId="42" fillId="0" borderId="51" xfId="20" applyFont="1" applyBorder="1" applyAlignment="1" applyProtection="1">
      <alignment horizontal="center" vertical="center"/>
      <protection locked="0"/>
    </xf>
    <xf numFmtId="0" fontId="47" fillId="0" borderId="51" xfId="20" applyFont="1" applyBorder="1" applyAlignment="1" applyProtection="1">
      <alignment horizontal="left" vertical="center"/>
      <protection locked="0"/>
    </xf>
    <xf numFmtId="4" fontId="41" fillId="0" borderId="51" xfId="20" applyNumberFormat="1" applyFont="1" applyBorder="1" applyAlignment="1" applyProtection="1">
      <alignment horizontal="center" vertical="center" wrapText="1"/>
      <protection locked="0"/>
    </xf>
    <xf numFmtId="166" fontId="10" fillId="6" borderId="57" xfId="21" applyNumberFormat="1" applyFont="1" applyFill="1" applyBorder="1" applyAlignment="1" applyProtection="1">
      <alignment horizontal="center" vertical="center" wrapText="1"/>
      <protection hidden="1"/>
    </xf>
    <xf numFmtId="174" fontId="38" fillId="0" borderId="48" xfId="20" applyNumberFormat="1" applyFont="1" applyBorder="1" applyAlignment="1" applyProtection="1">
      <alignment horizontal="right" vertical="center" wrapText="1"/>
      <protection locked="0"/>
    </xf>
    <xf numFmtId="0" fontId="55" fillId="0" borderId="5" xfId="20" applyFont="1" applyAlignment="1" applyProtection="1">
      <alignment vertical="center"/>
      <protection locked="0"/>
    </xf>
    <xf numFmtId="0" fontId="54" fillId="0" borderId="46" xfId="20" applyFont="1" applyBorder="1" applyProtection="1">
      <protection locked="0"/>
    </xf>
    <xf numFmtId="167" fontId="15" fillId="5" borderId="97" xfId="0" applyNumberFormat="1" applyFont="1" applyFill="1" applyBorder="1" applyAlignment="1" applyProtection="1">
      <alignment horizontal="center" vertical="center"/>
      <protection hidden="1"/>
    </xf>
    <xf numFmtId="167" fontId="15" fillId="5" borderId="98" xfId="0" applyNumberFormat="1" applyFont="1" applyFill="1" applyBorder="1" applyAlignment="1" applyProtection="1">
      <alignment horizontal="center" vertical="center"/>
      <protection hidden="1"/>
    </xf>
    <xf numFmtId="167" fontId="15" fillId="5" borderId="99" xfId="0" applyNumberFormat="1" applyFont="1" applyFill="1" applyBorder="1" applyAlignment="1" applyProtection="1">
      <alignment horizontal="center" vertical="center"/>
      <protection hidden="1"/>
    </xf>
    <xf numFmtId="167" fontId="15" fillId="5" borderId="102" xfId="0" applyNumberFormat="1" applyFont="1" applyFill="1" applyBorder="1" applyAlignment="1" applyProtection="1">
      <alignment horizontal="center" vertical="center"/>
      <protection hidden="1"/>
    </xf>
    <xf numFmtId="167" fontId="15" fillId="5" borderId="104" xfId="0" applyNumberFormat="1" applyFont="1" applyFill="1" applyBorder="1" applyAlignment="1" applyProtection="1">
      <alignment horizontal="center" vertical="center"/>
      <protection hidden="1"/>
    </xf>
    <xf numFmtId="167" fontId="15" fillId="5" borderId="105" xfId="0" applyNumberFormat="1" applyFont="1" applyFill="1" applyBorder="1" applyAlignment="1" applyProtection="1">
      <alignment horizontal="center" vertical="center"/>
      <protection hidden="1"/>
    </xf>
    <xf numFmtId="167" fontId="15" fillId="5" borderId="107" xfId="0" applyNumberFormat="1" applyFont="1" applyFill="1" applyBorder="1" applyAlignment="1" applyProtection="1">
      <alignment horizontal="center" vertical="center"/>
      <protection hidden="1"/>
    </xf>
    <xf numFmtId="167" fontId="15" fillId="5" borderId="108" xfId="0" applyNumberFormat="1" applyFont="1" applyFill="1" applyBorder="1" applyAlignment="1" applyProtection="1">
      <alignment horizontal="center" vertical="center"/>
      <protection hidden="1"/>
    </xf>
    <xf numFmtId="0" fontId="38" fillId="0" borderId="5" xfId="20" applyFont="1" applyAlignment="1" applyProtection="1">
      <alignment horizontal="center" vertical="center"/>
      <protection locked="0"/>
    </xf>
    <xf numFmtId="0" fontId="3" fillId="0" borderId="46" xfId="0" applyFont="1" applyBorder="1" applyAlignment="1" applyProtection="1">
      <alignment vertical="center" wrapText="1"/>
      <protection locked="0"/>
    </xf>
    <xf numFmtId="0" fontId="37" fillId="0" borderId="51" xfId="20" applyFont="1" applyBorder="1" applyAlignment="1" applyProtection="1">
      <alignment horizontal="left" vertical="center"/>
      <protection locked="0"/>
    </xf>
    <xf numFmtId="0" fontId="38" fillId="0" borderId="51" xfId="20" applyFont="1" applyBorder="1" applyAlignment="1" applyProtection="1">
      <alignment horizontal="center" vertical="center" wrapText="1"/>
      <protection locked="0"/>
    </xf>
    <xf numFmtId="4" fontId="38" fillId="0" borderId="51" xfId="20" applyNumberFormat="1" applyFont="1" applyBorder="1" applyAlignment="1" applyProtection="1">
      <alignment horizontal="center" vertical="center" wrapText="1"/>
      <protection locked="0"/>
    </xf>
    <xf numFmtId="0" fontId="38" fillId="0" borderId="52" xfId="20" applyFont="1" applyBorder="1" applyAlignment="1" applyProtection="1">
      <alignment horizontal="center" vertical="center" wrapText="1"/>
      <protection locked="0"/>
    </xf>
    <xf numFmtId="4" fontId="0" fillId="0" borderId="5" xfId="0" applyNumberFormat="1" applyBorder="1" applyAlignment="1" applyProtection="1">
      <alignment horizontal="center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39" fillId="0" borderId="5" xfId="20" applyFont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38" fillId="0" borderId="5" xfId="0" applyFont="1" applyBorder="1" applyAlignment="1" applyProtection="1">
      <alignment horizontal="center" vertical="center"/>
      <protection locked="0"/>
    </xf>
    <xf numFmtId="0" fontId="32" fillId="0" borderId="5" xfId="0" applyFont="1" applyBorder="1" applyAlignment="1" applyProtection="1">
      <alignment horizontal="center" vertical="center"/>
      <protection locked="0"/>
    </xf>
    <xf numFmtId="0" fontId="39" fillId="0" borderId="5" xfId="0" applyFont="1" applyBorder="1" applyAlignment="1" applyProtection="1">
      <alignment horizontal="center" vertical="center"/>
      <protection locked="0"/>
    </xf>
    <xf numFmtId="165" fontId="12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4" fontId="4" fillId="0" borderId="0" xfId="0" applyNumberFormat="1" applyFont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horizontal="center" vertical="center" wrapText="1"/>
      <protection locked="0"/>
    </xf>
    <xf numFmtId="43" fontId="13" fillId="0" borderId="0" xfId="0" applyNumberFormat="1" applyFont="1" applyAlignment="1" applyProtection="1">
      <alignment vertical="center"/>
      <protection locked="0"/>
    </xf>
    <xf numFmtId="0" fontId="8" fillId="0" borderId="25" xfId="0" applyFont="1" applyBorder="1" applyAlignment="1" applyProtection="1">
      <alignment vertical="center"/>
      <protection hidden="1"/>
    </xf>
    <xf numFmtId="0" fontId="15" fillId="0" borderId="25" xfId="0" applyFont="1" applyBorder="1" applyProtection="1">
      <protection hidden="1"/>
    </xf>
    <xf numFmtId="166" fontId="38" fillId="0" borderId="5" xfId="20" applyNumberFormat="1" applyFont="1" applyAlignment="1" applyProtection="1">
      <alignment horizontal="center" vertical="center" wrapText="1"/>
      <protection locked="0"/>
    </xf>
    <xf numFmtId="166" fontId="45" fillId="0" borderId="5" xfId="24" applyFont="1" applyAlignment="1" applyProtection="1">
      <alignment horizontal="left" vertical="center"/>
      <protection locked="0"/>
    </xf>
    <xf numFmtId="44" fontId="38" fillId="0" borderId="51" xfId="19" applyFont="1" applyBorder="1" applyAlignment="1" applyProtection="1">
      <alignment horizontal="center" vertical="center" wrapText="1"/>
      <protection locked="0"/>
    </xf>
    <xf numFmtId="44" fontId="0" fillId="0" borderId="5" xfId="19" applyFont="1" applyBorder="1" applyProtection="1">
      <protection locked="0"/>
    </xf>
    <xf numFmtId="44" fontId="0" fillId="0" borderId="0" xfId="19" applyFont="1" applyProtection="1">
      <protection locked="0"/>
    </xf>
    <xf numFmtId="44" fontId="13" fillId="0" borderId="0" xfId="19" applyFont="1" applyAlignment="1" applyProtection="1">
      <alignment vertical="center"/>
      <protection locked="0"/>
    </xf>
    <xf numFmtId="44" fontId="0" fillId="0" borderId="5" xfId="19" applyFont="1" applyBorder="1" applyAlignment="1" applyProtection="1">
      <alignment horizontal="center"/>
      <protection locked="0"/>
    </xf>
    <xf numFmtId="44" fontId="0" fillId="0" borderId="0" xfId="19" applyFont="1" applyAlignment="1" applyProtection="1">
      <alignment horizontal="center"/>
      <protection locked="0"/>
    </xf>
    <xf numFmtId="44" fontId="38" fillId="0" borderId="5" xfId="19" applyFont="1" applyBorder="1" applyAlignment="1" applyProtection="1">
      <alignment horizontal="center" vertical="center"/>
      <protection locked="0"/>
    </xf>
    <xf numFmtId="44" fontId="32" fillId="0" borderId="5" xfId="19" applyFont="1" applyBorder="1" applyAlignment="1" applyProtection="1">
      <alignment horizontal="center" vertical="center"/>
      <protection locked="0"/>
    </xf>
    <xf numFmtId="44" fontId="4" fillId="0" borderId="0" xfId="19" applyFont="1" applyAlignment="1" applyProtection="1">
      <alignment horizontal="center" vertical="center"/>
      <protection locked="0"/>
    </xf>
    <xf numFmtId="44" fontId="3" fillId="0" borderId="0" xfId="19" applyFont="1" applyAlignment="1" applyProtection="1">
      <alignment horizontal="center" vertical="center"/>
      <protection locked="0"/>
    </xf>
    <xf numFmtId="2" fontId="3" fillId="0" borderId="0" xfId="0" applyNumberFormat="1" applyFont="1" applyAlignment="1" applyProtection="1">
      <alignment vertical="center"/>
      <protection locked="0"/>
    </xf>
    <xf numFmtId="2" fontId="3" fillId="7" borderId="0" xfId="0" applyNumberFormat="1" applyFont="1" applyFill="1" applyAlignment="1" applyProtection="1">
      <alignment vertical="center"/>
      <protection locked="0"/>
    </xf>
    <xf numFmtId="2" fontId="0" fillId="0" borderId="0" xfId="0" applyNumberFormat="1" applyProtection="1">
      <protection locked="0"/>
    </xf>
    <xf numFmtId="2" fontId="0" fillId="10" borderId="0" xfId="0" applyNumberFormat="1" applyFill="1" applyProtection="1">
      <protection locked="0"/>
    </xf>
    <xf numFmtId="167" fontId="3" fillId="0" borderId="0" xfId="0" applyNumberFormat="1" applyFont="1" applyAlignment="1" applyProtection="1">
      <alignment vertical="center"/>
      <protection locked="0"/>
    </xf>
    <xf numFmtId="10" fontId="3" fillId="0" borderId="0" xfId="22" applyNumberFormat="1" applyFont="1" applyAlignment="1" applyProtection="1">
      <alignment vertical="center"/>
      <protection locked="0"/>
    </xf>
    <xf numFmtId="2" fontId="0" fillId="10" borderId="0" xfId="0" applyNumberFormat="1" applyFill="1" applyAlignment="1" applyProtection="1">
      <alignment horizontal="center" vertical="center"/>
      <protection locked="0"/>
    </xf>
    <xf numFmtId="167" fontId="3" fillId="7" borderId="0" xfId="0" applyNumberFormat="1" applyFont="1" applyFill="1" applyAlignment="1" applyProtection="1">
      <alignment vertical="center"/>
      <protection locked="0"/>
    </xf>
    <xf numFmtId="10" fontId="3" fillId="7" borderId="0" xfId="22" applyNumberFormat="1" applyFont="1" applyFill="1" applyAlignment="1" applyProtection="1">
      <alignment vertical="center"/>
      <protection locked="0"/>
    </xf>
    <xf numFmtId="168" fontId="6" fillId="6" borderId="224" xfId="21" applyNumberFormat="1" applyFont="1" applyFill="1" applyBorder="1" applyAlignment="1" applyProtection="1">
      <alignment horizontal="center" vertical="center" wrapText="1"/>
      <protection hidden="1"/>
    </xf>
    <xf numFmtId="10" fontId="14" fillId="2" borderId="29" xfId="21" applyNumberFormat="1" applyFont="1" applyFill="1" applyBorder="1" applyAlignment="1" applyProtection="1">
      <alignment horizontal="center" vertical="center" wrapText="1"/>
      <protection hidden="1"/>
    </xf>
    <xf numFmtId="0" fontId="35" fillId="0" borderId="5" xfId="20" applyFont="1" applyAlignment="1" applyProtection="1">
      <alignment horizontal="center"/>
      <protection locked="0"/>
    </xf>
    <xf numFmtId="0" fontId="21" fillId="0" borderId="5" xfId="20" applyFont="1" applyAlignment="1" applyProtection="1">
      <alignment horizontal="center" vertical="center"/>
      <protection locked="0"/>
    </xf>
    <xf numFmtId="0" fontId="36" fillId="0" borderId="5" xfId="20" applyFont="1" applyAlignment="1" applyProtection="1">
      <alignment horizontal="center" vertical="center"/>
      <protection locked="0"/>
    </xf>
    <xf numFmtId="44" fontId="38" fillId="0" borderId="5" xfId="19" applyFont="1" applyFill="1" applyBorder="1" applyAlignment="1" applyProtection="1">
      <alignment horizontal="center" vertical="center" wrapText="1"/>
      <protection locked="0"/>
    </xf>
    <xf numFmtId="10" fontId="24" fillId="0" borderId="5" xfId="0" applyNumberFormat="1" applyFont="1" applyBorder="1" applyAlignment="1" applyProtection="1">
      <alignment horizontal="center" vertical="center" wrapText="1"/>
      <protection locked="0"/>
    </xf>
    <xf numFmtId="178" fontId="39" fillId="0" borderId="5" xfId="22" applyNumberFormat="1" applyFont="1" applyBorder="1" applyAlignment="1" applyProtection="1">
      <alignment vertical="center"/>
      <protection locked="0"/>
    </xf>
    <xf numFmtId="179" fontId="38" fillId="0" borderId="5" xfId="20" applyNumberFormat="1" applyFont="1" applyAlignment="1" applyProtection="1">
      <alignment horizontal="center" vertical="center" wrapText="1"/>
      <protection locked="0"/>
    </xf>
    <xf numFmtId="0" fontId="6" fillId="6" borderId="232" xfId="21" applyFont="1" applyFill="1" applyBorder="1" applyAlignment="1" applyProtection="1">
      <alignment horizontal="center" vertical="center" wrapText="1"/>
      <protection hidden="1"/>
    </xf>
    <xf numFmtId="0" fontId="6" fillId="6" borderId="231" xfId="21" applyFont="1" applyFill="1" applyBorder="1" applyAlignment="1" applyProtection="1">
      <alignment horizontal="center" vertical="center" wrapText="1"/>
      <protection hidden="1"/>
    </xf>
    <xf numFmtId="166" fontId="10" fillId="6" borderId="227" xfId="21" applyNumberFormat="1" applyFont="1" applyFill="1" applyBorder="1" applyAlignment="1" applyProtection="1">
      <alignment horizontal="center" vertical="center" wrapText="1"/>
      <protection hidden="1"/>
    </xf>
    <xf numFmtId="168" fontId="6" fillId="6" borderId="96" xfId="21" applyNumberFormat="1" applyFont="1" applyFill="1" applyBorder="1" applyAlignment="1" applyProtection="1">
      <alignment horizontal="center" vertical="center" wrapText="1"/>
      <protection hidden="1"/>
    </xf>
    <xf numFmtId="168" fontId="6" fillId="6" borderId="233" xfId="21" applyNumberFormat="1" applyFont="1" applyFill="1" applyBorder="1" applyAlignment="1" applyProtection="1">
      <alignment horizontal="center" vertical="center" wrapText="1"/>
      <protection hidden="1"/>
    </xf>
    <xf numFmtId="0" fontId="45" fillId="0" borderId="5" xfId="0" applyFont="1" applyBorder="1" applyProtection="1">
      <protection hidden="1"/>
    </xf>
    <xf numFmtId="0" fontId="38" fillId="0" borderId="45" xfId="20" applyFont="1" applyBorder="1" applyAlignment="1" applyProtection="1">
      <alignment vertical="center"/>
      <protection hidden="1"/>
    </xf>
    <xf numFmtId="0" fontId="27" fillId="0" borderId="46" xfId="20" applyFont="1" applyBorder="1" applyAlignment="1" applyProtection="1">
      <alignment vertical="center"/>
      <protection hidden="1"/>
    </xf>
    <xf numFmtId="0" fontId="38" fillId="0" borderId="50" xfId="20" applyFont="1" applyBorder="1" applyAlignment="1" applyProtection="1">
      <alignment vertical="center"/>
      <protection hidden="1"/>
    </xf>
    <xf numFmtId="0" fontId="27" fillId="0" borderId="51" xfId="20" applyFont="1" applyBorder="1" applyAlignment="1" applyProtection="1">
      <alignment vertical="center"/>
      <protection hidden="1"/>
    </xf>
    <xf numFmtId="0" fontId="39" fillId="0" borderId="51" xfId="20" applyFont="1" applyBorder="1" applyAlignment="1" applyProtection="1">
      <alignment vertical="center"/>
      <protection hidden="1"/>
    </xf>
    <xf numFmtId="167" fontId="15" fillId="5" borderId="5" xfId="0" applyNumberFormat="1" applyFont="1" applyFill="1" applyBorder="1" applyAlignment="1" applyProtection="1">
      <alignment horizontal="center" vertical="center"/>
      <protection hidden="1"/>
    </xf>
    <xf numFmtId="168" fontId="6" fillId="6" borderId="244" xfId="21" applyNumberFormat="1" applyFont="1" applyFill="1" applyBorder="1" applyAlignment="1" applyProtection="1">
      <alignment horizontal="center" vertical="center" wrapText="1"/>
      <protection hidden="1"/>
    </xf>
    <xf numFmtId="0" fontId="6" fillId="6" borderId="176" xfId="21" applyFont="1" applyFill="1" applyBorder="1" applyAlignment="1" applyProtection="1">
      <alignment horizontal="center" vertical="center" wrapText="1"/>
      <protection hidden="1"/>
    </xf>
    <xf numFmtId="166" fontId="10" fillId="6" borderId="246" xfId="21" applyNumberFormat="1" applyFont="1" applyFill="1" applyBorder="1" applyAlignment="1" applyProtection="1">
      <alignment horizontal="center" vertical="center" wrapText="1"/>
      <protection hidden="1"/>
    </xf>
    <xf numFmtId="166" fontId="10" fillId="6" borderId="245" xfId="21" applyNumberFormat="1" applyFont="1" applyFill="1" applyBorder="1" applyAlignment="1" applyProtection="1">
      <alignment horizontal="center" vertical="center" wrapText="1"/>
      <protection hidden="1"/>
    </xf>
    <xf numFmtId="0" fontId="45" fillId="0" borderId="247" xfId="0" applyFont="1" applyBorder="1" applyProtection="1">
      <protection hidden="1"/>
    </xf>
    <xf numFmtId="0" fontId="45" fillId="0" borderId="248" xfId="0" applyFont="1" applyBorder="1" applyProtection="1">
      <protection hidden="1"/>
    </xf>
    <xf numFmtId="0" fontId="45" fillId="0" borderId="249" xfId="0" applyFont="1" applyBorder="1" applyProtection="1">
      <protection hidden="1"/>
    </xf>
    <xf numFmtId="167" fontId="15" fillId="5" borderId="250" xfId="0" applyNumberFormat="1" applyFont="1" applyFill="1" applyBorder="1" applyAlignment="1" applyProtection="1">
      <alignment horizontal="center" vertical="center"/>
      <protection hidden="1"/>
    </xf>
    <xf numFmtId="167" fontId="15" fillId="5" borderId="232" xfId="0" applyNumberFormat="1" applyFont="1" applyFill="1" applyBorder="1" applyAlignment="1" applyProtection="1">
      <alignment horizontal="center" vertical="center"/>
      <protection hidden="1"/>
    </xf>
    <xf numFmtId="167" fontId="15" fillId="5" borderId="137" xfId="0" applyNumberFormat="1" applyFont="1" applyFill="1" applyBorder="1" applyAlignment="1" applyProtection="1">
      <alignment horizontal="center" vertical="center"/>
      <protection hidden="1"/>
    </xf>
    <xf numFmtId="167" fontId="15" fillId="5" borderId="92" xfId="0" applyNumberFormat="1" applyFont="1" applyFill="1" applyBorder="1" applyAlignment="1" applyProtection="1">
      <alignment horizontal="center" vertical="center"/>
      <protection hidden="1"/>
    </xf>
    <xf numFmtId="43" fontId="45" fillId="0" borderId="107" xfId="0" applyNumberFormat="1" applyFont="1" applyBorder="1" applyProtection="1">
      <protection hidden="1"/>
    </xf>
    <xf numFmtId="9" fontId="43" fillId="0" borderId="5" xfId="0" applyNumberFormat="1" applyFont="1" applyBorder="1" applyAlignment="1" applyProtection="1">
      <alignment horizontal="center" vertical="center" wrapText="1"/>
      <protection locked="0"/>
    </xf>
    <xf numFmtId="165" fontId="43" fillId="0" borderId="5" xfId="0" applyNumberFormat="1" applyFont="1" applyBorder="1" applyAlignment="1" applyProtection="1">
      <alignment horizontal="center" vertical="center" wrapText="1"/>
      <protection locked="0"/>
    </xf>
    <xf numFmtId="10" fontId="29" fillId="0" borderId="5" xfId="0" applyNumberFormat="1" applyFont="1" applyBorder="1" applyAlignment="1" applyProtection="1">
      <alignment horizontal="center" vertical="center" wrapText="1"/>
      <protection locked="0"/>
    </xf>
    <xf numFmtId="167" fontId="24" fillId="0" borderId="5" xfId="0" applyNumberFormat="1" applyFont="1" applyBorder="1" applyAlignment="1" applyProtection="1">
      <alignment horizontal="center" vertical="center"/>
      <protection locked="0"/>
    </xf>
    <xf numFmtId="10" fontId="24" fillId="0" borderId="5" xfId="0" applyNumberFormat="1" applyFont="1" applyBorder="1" applyAlignment="1" applyProtection="1">
      <alignment horizontal="center" vertical="center"/>
      <protection locked="0"/>
    </xf>
    <xf numFmtId="10" fontId="12" fillId="0" borderId="5" xfId="0" applyNumberFormat="1" applyFont="1" applyBorder="1" applyAlignment="1" applyProtection="1">
      <alignment horizontal="center" vertical="center" wrapText="1"/>
      <protection locked="0"/>
    </xf>
    <xf numFmtId="44" fontId="3" fillId="11" borderId="14" xfId="19" applyFont="1" applyFill="1" applyBorder="1" applyAlignment="1" applyProtection="1">
      <alignment horizontal="center" vertical="center"/>
      <protection locked="0"/>
    </xf>
    <xf numFmtId="0" fontId="37" fillId="0" borderId="46" xfId="20" applyFont="1" applyBorder="1" applyAlignment="1" applyProtection="1">
      <alignment horizontal="centerContinuous" vertical="center"/>
      <protection hidden="1"/>
    </xf>
    <xf numFmtId="0" fontId="38" fillId="0" borderId="46" xfId="20" applyFont="1" applyBorder="1" applyAlignment="1" applyProtection="1">
      <alignment horizontal="center" vertical="center" wrapText="1"/>
      <protection hidden="1"/>
    </xf>
    <xf numFmtId="4" fontId="38" fillId="0" borderId="46" xfId="20" applyNumberFormat="1" applyFont="1" applyBorder="1" applyAlignment="1" applyProtection="1">
      <alignment horizontal="center" vertical="center" wrapText="1"/>
      <protection hidden="1"/>
    </xf>
    <xf numFmtId="44" fontId="38" fillId="0" borderId="46" xfId="19" applyFont="1" applyBorder="1" applyAlignment="1" applyProtection="1">
      <alignment horizontal="center" vertical="center" wrapText="1"/>
      <protection hidden="1"/>
    </xf>
    <xf numFmtId="0" fontId="38" fillId="0" borderId="47" xfId="20" applyFont="1" applyBorder="1" applyAlignment="1" applyProtection="1">
      <alignment horizontal="center" vertical="center" wrapText="1"/>
      <protection hidden="1"/>
    </xf>
    <xf numFmtId="0" fontId="0" fillId="0" borderId="48" xfId="20" applyFont="1" applyBorder="1" applyAlignment="1" applyProtection="1">
      <alignment vertical="center"/>
      <protection hidden="1"/>
    </xf>
    <xf numFmtId="0" fontId="0" fillId="0" borderId="5" xfId="20" applyFont="1" applyAlignment="1" applyProtection="1">
      <alignment vertical="center"/>
      <protection hidden="1"/>
    </xf>
    <xf numFmtId="0" fontId="0" fillId="0" borderId="5" xfId="20" applyFont="1" applyAlignment="1" applyProtection="1">
      <alignment horizontal="center" vertical="center"/>
      <protection hidden="1"/>
    </xf>
    <xf numFmtId="0" fontId="37" fillId="0" borderId="5" xfId="20" applyFont="1" applyAlignment="1" applyProtection="1">
      <alignment horizontal="left" vertical="center"/>
      <protection hidden="1"/>
    </xf>
    <xf numFmtId="4" fontId="38" fillId="0" borderId="5" xfId="20" applyNumberFormat="1" applyFont="1" applyAlignment="1" applyProtection="1">
      <alignment horizontal="center" vertical="center" wrapText="1"/>
      <protection hidden="1"/>
    </xf>
    <xf numFmtId="44" fontId="38" fillId="0" borderId="5" xfId="19" applyFont="1" applyBorder="1" applyAlignment="1" applyProtection="1">
      <alignment horizontal="center" vertical="center" wrapText="1"/>
      <protection hidden="1"/>
    </xf>
    <xf numFmtId="0" fontId="38" fillId="0" borderId="49" xfId="20" applyFont="1" applyBorder="1" applyAlignment="1" applyProtection="1">
      <alignment horizontal="center" vertical="center" wrapText="1"/>
      <protection hidden="1"/>
    </xf>
    <xf numFmtId="0" fontId="53" fillId="0" borderId="5" xfId="20" applyFont="1" applyAlignment="1" applyProtection="1">
      <alignment horizontal="centerContinuous" vertical="center" wrapText="1"/>
      <protection hidden="1"/>
    </xf>
    <xf numFmtId="44" fontId="27" fillId="0" borderId="5" xfId="19" applyFont="1" applyBorder="1" applyAlignment="1" applyProtection="1">
      <alignment horizontal="centerContinuous" vertical="center" wrapText="1"/>
      <protection hidden="1"/>
    </xf>
    <xf numFmtId="0" fontId="27" fillId="0" borderId="5" xfId="20" applyFont="1" applyAlignment="1" applyProtection="1">
      <alignment horizontal="centerContinuous" vertical="center" wrapText="1"/>
      <protection hidden="1"/>
    </xf>
    <xf numFmtId="172" fontId="38" fillId="0" borderId="5" xfId="19" applyNumberFormat="1" applyFont="1" applyBorder="1" applyAlignment="1" applyProtection="1">
      <alignment horizontal="center" vertical="center" wrapText="1"/>
      <protection hidden="1"/>
    </xf>
    <xf numFmtId="166" fontId="38" fillId="0" borderId="49" xfId="20" applyNumberFormat="1" applyFont="1" applyBorder="1" applyAlignment="1" applyProtection="1">
      <alignment horizontal="center" vertical="center" wrapText="1"/>
      <protection hidden="1"/>
    </xf>
    <xf numFmtId="4" fontId="27" fillId="0" borderId="5" xfId="20" applyNumberFormat="1" applyFont="1" applyAlignment="1" applyProtection="1">
      <alignment horizontal="center" vertical="center" wrapText="1"/>
      <protection hidden="1"/>
    </xf>
    <xf numFmtId="44" fontId="27" fillId="0" borderId="5" xfId="19" applyFont="1" applyBorder="1" applyAlignment="1" applyProtection="1">
      <alignment horizontal="center" vertical="center" wrapText="1"/>
      <protection hidden="1"/>
    </xf>
    <xf numFmtId="0" fontId="27" fillId="0" borderId="5" xfId="20" applyFont="1" applyAlignment="1" applyProtection="1">
      <alignment horizontal="center" vertical="center" wrapText="1"/>
      <protection hidden="1"/>
    </xf>
    <xf numFmtId="167" fontId="38" fillId="0" borderId="5" xfId="20" applyNumberFormat="1" applyFont="1" applyAlignment="1" applyProtection="1">
      <alignment horizontal="center" vertical="center" wrapText="1"/>
      <protection hidden="1"/>
    </xf>
    <xf numFmtId="44" fontId="38" fillId="0" borderId="49" xfId="19" applyFont="1" applyFill="1" applyBorder="1" applyAlignment="1" applyProtection="1">
      <alignment horizontal="center" vertical="center" wrapText="1"/>
      <protection hidden="1"/>
    </xf>
    <xf numFmtId="0" fontId="38" fillId="0" borderId="48" xfId="20" applyFont="1" applyBorder="1" applyAlignment="1" applyProtection="1">
      <alignment horizontal="left" vertical="center" wrapText="1"/>
      <protection hidden="1"/>
    </xf>
    <xf numFmtId="166" fontId="38" fillId="0" borderId="5" xfId="20" applyNumberFormat="1" applyFont="1" applyAlignment="1" applyProtection="1">
      <alignment horizontal="center" vertical="center" wrapText="1"/>
      <protection hidden="1"/>
    </xf>
    <xf numFmtId="4" fontId="38" fillId="0" borderId="49" xfId="20" applyNumberFormat="1" applyFont="1" applyBorder="1" applyAlignment="1" applyProtection="1">
      <alignment horizontal="center" vertical="center" wrapText="1"/>
      <protection hidden="1"/>
    </xf>
    <xf numFmtId="0" fontId="53" fillId="0" borderId="51" xfId="20" applyFont="1" applyBorder="1" applyAlignment="1" applyProtection="1">
      <alignment horizontal="centerContinuous" vertical="center" wrapText="1"/>
      <protection hidden="1"/>
    </xf>
    <xf numFmtId="44" fontId="53" fillId="0" borderId="51" xfId="19" applyFont="1" applyBorder="1" applyAlignment="1" applyProtection="1">
      <alignment horizontal="centerContinuous" vertical="center" wrapText="1"/>
      <protection hidden="1"/>
    </xf>
    <xf numFmtId="173" fontId="38" fillId="0" borderId="51" xfId="19" applyNumberFormat="1" applyFont="1" applyBorder="1" applyAlignment="1" applyProtection="1">
      <alignment horizontal="center" vertical="center" wrapText="1"/>
      <protection hidden="1"/>
    </xf>
    <xf numFmtId="0" fontId="39" fillId="0" borderId="52" xfId="20" applyFont="1" applyBorder="1" applyAlignment="1" applyProtection="1">
      <alignment vertical="center"/>
      <protection hidden="1"/>
    </xf>
    <xf numFmtId="0" fontId="3" fillId="0" borderId="48" xfId="0" applyFont="1" applyBorder="1" applyAlignment="1" applyProtection="1">
      <alignment vertical="center" wrapText="1"/>
      <protection hidden="1"/>
    </xf>
    <xf numFmtId="0" fontId="3" fillId="0" borderId="5" xfId="0" applyFont="1" applyBorder="1" applyAlignment="1" applyProtection="1">
      <alignment vertical="center" wrapText="1"/>
      <protection hidden="1"/>
    </xf>
    <xf numFmtId="0" fontId="3" fillId="0" borderId="5" xfId="0" applyFont="1" applyBorder="1" applyAlignment="1" applyProtection="1">
      <alignment horizontal="left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4" fontId="3" fillId="0" borderId="5" xfId="0" applyNumberFormat="1" applyFont="1" applyBorder="1" applyAlignment="1" applyProtection="1">
      <alignment horizontal="center" vertical="center" wrapText="1"/>
      <protection hidden="1"/>
    </xf>
    <xf numFmtId="44" fontId="3" fillId="0" borderId="5" xfId="19" applyFont="1" applyBorder="1" applyAlignment="1" applyProtection="1">
      <alignment horizontal="center" vertical="center" wrapText="1"/>
      <protection hidden="1"/>
    </xf>
    <xf numFmtId="0" fontId="24" fillId="0" borderId="49" xfId="0" applyFont="1" applyBorder="1" applyAlignment="1" applyProtection="1">
      <alignment horizontal="center" vertical="center" wrapText="1"/>
      <protection hidden="1"/>
    </xf>
    <xf numFmtId="49" fontId="43" fillId="8" borderId="159" xfId="0" applyNumberFormat="1" applyFont="1" applyFill="1" applyBorder="1" applyAlignment="1" applyProtection="1">
      <alignment horizontal="center" vertical="center"/>
      <protection hidden="1"/>
    </xf>
    <xf numFmtId="49" fontId="43" fillId="8" borderId="33" xfId="0" applyNumberFormat="1" applyFont="1" applyFill="1" applyBorder="1" applyAlignment="1" applyProtection="1">
      <alignment horizontal="center" vertical="center"/>
      <protection hidden="1"/>
    </xf>
    <xf numFmtId="0" fontId="43" fillId="8" borderId="25" xfId="0" applyFont="1" applyFill="1" applyBorder="1" applyAlignment="1" applyProtection="1">
      <alignment horizontal="center" vertical="center" wrapText="1"/>
      <protection hidden="1"/>
    </xf>
    <xf numFmtId="0" fontId="43" fillId="8" borderId="33" xfId="0" applyFont="1" applyFill="1" applyBorder="1" applyAlignment="1" applyProtection="1">
      <alignment horizontal="center" vertical="center" wrapText="1"/>
      <protection hidden="1"/>
    </xf>
    <xf numFmtId="0" fontId="43" fillId="8" borderId="34" xfId="0" applyFont="1" applyFill="1" applyBorder="1" applyAlignment="1" applyProtection="1">
      <alignment horizontal="center" vertical="center" wrapText="1"/>
      <protection hidden="1"/>
    </xf>
    <xf numFmtId="4" fontId="43" fillId="8" borderId="33" xfId="0" applyNumberFormat="1" applyFont="1" applyFill="1" applyBorder="1" applyAlignment="1" applyProtection="1">
      <alignment horizontal="center" vertical="center" wrapText="1"/>
      <protection hidden="1"/>
    </xf>
    <xf numFmtId="44" fontId="43" fillId="8" borderId="34" xfId="19" applyFont="1" applyFill="1" applyBorder="1" applyAlignment="1" applyProtection="1">
      <alignment horizontal="center" vertical="center" wrapText="1"/>
      <protection hidden="1"/>
    </xf>
    <xf numFmtId="4" fontId="43" fillId="8" borderId="34" xfId="0" applyNumberFormat="1" applyFont="1" applyFill="1" applyBorder="1" applyAlignment="1" applyProtection="1">
      <alignment horizontal="center" vertical="center" wrapText="1"/>
      <protection hidden="1"/>
    </xf>
    <xf numFmtId="165" fontId="43" fillId="8" borderId="160" xfId="0" applyNumberFormat="1" applyFont="1" applyFill="1" applyBorder="1" applyAlignment="1" applyProtection="1">
      <alignment horizontal="center" vertical="center" wrapText="1"/>
      <protection hidden="1"/>
    </xf>
    <xf numFmtId="168" fontId="6" fillId="3" borderId="161" xfId="0" applyNumberFormat="1" applyFont="1" applyFill="1" applyBorder="1" applyAlignment="1" applyProtection="1">
      <alignment horizontal="centerContinuous" vertical="center" wrapText="1"/>
      <protection hidden="1"/>
    </xf>
    <xf numFmtId="168" fontId="6" fillId="3" borderId="8" xfId="0" applyNumberFormat="1" applyFont="1" applyFill="1" applyBorder="1" applyAlignment="1" applyProtection="1">
      <alignment horizontal="centerContinuous" vertical="center" wrapText="1"/>
      <protection hidden="1"/>
    </xf>
    <xf numFmtId="168" fontId="6" fillId="3" borderId="8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8" xfId="0" applyFont="1" applyFill="1" applyBorder="1" applyAlignment="1" applyProtection="1">
      <alignment horizontal="left" vertical="center" wrapText="1"/>
      <protection hidden="1"/>
    </xf>
    <xf numFmtId="166" fontId="6" fillId="3" borderId="8" xfId="0" applyNumberFormat="1" applyFont="1" applyFill="1" applyBorder="1" applyAlignment="1" applyProtection="1">
      <alignment horizontal="centerContinuous" vertical="center" wrapText="1"/>
      <protection hidden="1"/>
    </xf>
    <xf numFmtId="44" fontId="6" fillId="3" borderId="8" xfId="19" applyFont="1" applyFill="1" applyBorder="1" applyAlignment="1" applyProtection="1">
      <alignment horizontal="centerContinuous" vertical="center" wrapText="1"/>
      <protection hidden="1"/>
    </xf>
    <xf numFmtId="10" fontId="29" fillId="3" borderId="132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162" xfId="0" applyFont="1" applyBorder="1" applyAlignment="1" applyProtection="1">
      <alignment horizontal="centerContinuous" vertical="center"/>
      <protection hidden="1"/>
    </xf>
    <xf numFmtId="0" fontId="7" fillId="0" borderId="10" xfId="0" applyFont="1" applyBorder="1" applyAlignment="1" applyProtection="1">
      <alignment horizontal="centerContinuous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left" vertical="center" wrapText="1"/>
      <protection hidden="1"/>
    </xf>
    <xf numFmtId="166" fontId="11" fillId="0" borderId="12" xfId="0" applyNumberFormat="1" applyFont="1" applyBorder="1" applyAlignment="1" applyProtection="1">
      <alignment horizontal="centerContinuous" vertical="center"/>
      <protection hidden="1"/>
    </xf>
    <xf numFmtId="0" fontId="7" fillId="0" borderId="13" xfId="0" applyFont="1" applyBorder="1" applyAlignment="1" applyProtection="1">
      <alignment horizontal="centerContinuous"/>
      <protection hidden="1"/>
    </xf>
    <xf numFmtId="44" fontId="7" fillId="0" borderId="13" xfId="19" applyFont="1" applyBorder="1" applyAlignment="1" applyProtection="1">
      <alignment horizontal="centerContinuous"/>
      <protection hidden="1"/>
    </xf>
    <xf numFmtId="10" fontId="29" fillId="0" borderId="133" xfId="0" applyNumberFormat="1" applyFont="1" applyBorder="1" applyAlignment="1" applyProtection="1">
      <alignment horizontal="center" vertical="center" wrapText="1"/>
      <protection hidden="1"/>
    </xf>
    <xf numFmtId="0" fontId="3" fillId="7" borderId="163" xfId="0" applyFont="1" applyFill="1" applyBorder="1" applyAlignment="1" applyProtection="1">
      <alignment horizontal="center" vertical="center"/>
      <protection hidden="1"/>
    </xf>
    <xf numFmtId="0" fontId="3" fillId="7" borderId="14" xfId="0" applyFont="1" applyFill="1" applyBorder="1" applyAlignment="1" applyProtection="1">
      <alignment horizontal="center" vertical="center" wrapText="1"/>
      <protection hidden="1"/>
    </xf>
    <xf numFmtId="0" fontId="3" fillId="7" borderId="14" xfId="0" applyFont="1" applyFill="1" applyBorder="1" applyAlignment="1" applyProtection="1">
      <alignment horizontal="center" vertical="center"/>
      <protection hidden="1"/>
    </xf>
    <xf numFmtId="0" fontId="3" fillId="7" borderId="14" xfId="0" applyFont="1" applyFill="1" applyBorder="1" applyAlignment="1" applyProtection="1">
      <alignment horizontal="left" vertical="center" wrapText="1"/>
      <protection hidden="1"/>
    </xf>
    <xf numFmtId="4" fontId="3" fillId="7" borderId="14" xfId="0" applyNumberFormat="1" applyFont="1" applyFill="1" applyBorder="1" applyAlignment="1" applyProtection="1">
      <alignment horizontal="center" vertical="center"/>
      <protection hidden="1"/>
    </xf>
    <xf numFmtId="2" fontId="0" fillId="0" borderId="16" xfId="0" applyNumberFormat="1" applyBorder="1" applyAlignment="1" applyProtection="1">
      <alignment horizontal="center" vertical="center"/>
      <protection hidden="1"/>
    </xf>
    <xf numFmtId="10" fontId="24" fillId="7" borderId="122" xfId="0" applyNumberFormat="1" applyFont="1" applyFill="1" applyBorder="1" applyAlignment="1" applyProtection="1">
      <alignment horizontal="center" vertical="center"/>
      <protection hidden="1"/>
    </xf>
    <xf numFmtId="44" fontId="3" fillId="0" borderId="14" xfId="19" applyFont="1" applyBorder="1" applyAlignment="1" applyProtection="1">
      <alignment horizontal="center" vertical="center"/>
      <protection hidden="1"/>
    </xf>
    <xf numFmtId="0" fontId="19" fillId="7" borderId="14" xfId="0" applyFont="1" applyFill="1" applyBorder="1" applyAlignment="1" applyProtection="1">
      <alignment horizontal="center" vertical="center" wrapText="1"/>
      <protection hidden="1"/>
    </xf>
    <xf numFmtId="0" fontId="19" fillId="7" borderId="14" xfId="0" applyFont="1" applyFill="1" applyBorder="1" applyAlignment="1" applyProtection="1">
      <alignment horizontal="left" vertical="center" wrapText="1"/>
      <protection hidden="1"/>
    </xf>
    <xf numFmtId="4" fontId="19" fillId="7" borderId="14" xfId="0" applyNumberFormat="1" applyFont="1" applyFill="1" applyBorder="1" applyAlignment="1" applyProtection="1">
      <alignment horizontal="center" vertical="center"/>
      <protection hidden="1"/>
    </xf>
    <xf numFmtId="49" fontId="19" fillId="7" borderId="16" xfId="0" applyNumberFormat="1" applyFont="1" applyFill="1" applyBorder="1" applyAlignment="1" applyProtection="1">
      <alignment horizontal="center"/>
      <protection hidden="1"/>
    </xf>
    <xf numFmtId="4" fontId="3" fillId="0" borderId="14" xfId="0" applyNumberFormat="1" applyFont="1" applyBorder="1" applyAlignment="1" applyProtection="1">
      <alignment horizontal="center" vertical="center"/>
      <protection hidden="1"/>
    </xf>
    <xf numFmtId="10" fontId="24" fillId="7" borderId="131" xfId="0" applyNumberFormat="1" applyFont="1" applyFill="1" applyBorder="1" applyAlignment="1" applyProtection="1">
      <alignment horizontal="center" vertical="center"/>
      <protection hidden="1"/>
    </xf>
    <xf numFmtId="0" fontId="3" fillId="7" borderId="16" xfId="0" applyFont="1" applyFill="1" applyBorder="1" applyAlignment="1" applyProtection="1">
      <alignment horizontal="center" vertical="center"/>
      <protection hidden="1"/>
    </xf>
    <xf numFmtId="168" fontId="6" fillId="4" borderId="8" xfId="0" applyNumberFormat="1" applyFont="1" applyFill="1" applyBorder="1" applyAlignment="1" applyProtection="1">
      <alignment horizontal="center" vertical="center" wrapText="1"/>
      <protection hidden="1"/>
    </xf>
    <xf numFmtId="0" fontId="11" fillId="7" borderId="11" xfId="0" applyFont="1" applyFill="1" applyBorder="1" applyAlignment="1" applyProtection="1">
      <alignment horizontal="center" vertical="center" wrapText="1"/>
      <protection hidden="1"/>
    </xf>
    <xf numFmtId="0" fontId="11" fillId="7" borderId="11" xfId="0" applyFont="1" applyFill="1" applyBorder="1" applyAlignment="1" applyProtection="1">
      <alignment horizontal="left" vertical="center" wrapText="1"/>
      <protection hidden="1"/>
    </xf>
    <xf numFmtId="10" fontId="29" fillId="7" borderId="133" xfId="0" applyNumberFormat="1" applyFont="1" applyFill="1" applyBorder="1" applyAlignment="1" applyProtection="1">
      <alignment horizontal="center" vertical="center" wrapText="1"/>
      <protection hidden="1"/>
    </xf>
    <xf numFmtId="49" fontId="19" fillId="7" borderId="16" xfId="0" applyNumberFormat="1" applyFont="1" applyFill="1" applyBorder="1" applyAlignment="1" applyProtection="1">
      <alignment horizontal="center" vertical="center"/>
      <protection hidden="1"/>
    </xf>
    <xf numFmtId="44" fontId="3" fillId="7" borderId="14" xfId="19" applyFont="1" applyFill="1" applyBorder="1" applyAlignment="1" applyProtection="1">
      <alignment horizontal="center" vertical="center"/>
      <protection hidden="1"/>
    </xf>
    <xf numFmtId="49" fontId="3" fillId="7" borderId="163" xfId="0" applyNumberFormat="1" applyFont="1" applyFill="1" applyBorder="1" applyAlignment="1" applyProtection="1">
      <alignment horizontal="center" vertical="center"/>
      <protection hidden="1"/>
    </xf>
    <xf numFmtId="49" fontId="3" fillId="7" borderId="14" xfId="0" applyNumberFormat="1" applyFont="1" applyFill="1" applyBorder="1" applyAlignment="1" applyProtection="1">
      <alignment horizontal="center" vertical="center"/>
      <protection hidden="1"/>
    </xf>
    <xf numFmtId="0" fontId="19" fillId="7" borderId="14" xfId="0" applyFont="1" applyFill="1" applyBorder="1" applyAlignment="1" applyProtection="1">
      <alignment horizontal="center" vertical="center"/>
      <protection hidden="1"/>
    </xf>
    <xf numFmtId="4" fontId="3" fillId="0" borderId="14" xfId="0" applyNumberFormat="1" applyFont="1" applyBorder="1" applyAlignment="1" applyProtection="1">
      <alignment horizontal="center" vertical="center" wrapText="1"/>
      <protection hidden="1"/>
    </xf>
    <xf numFmtId="49" fontId="3" fillId="7" borderId="167" xfId="0" applyNumberFormat="1" applyFont="1" applyFill="1" applyBorder="1" applyAlignment="1" applyProtection="1">
      <alignment horizontal="center" vertical="center"/>
      <protection hidden="1"/>
    </xf>
    <xf numFmtId="0" fontId="3" fillId="7" borderId="19" xfId="0" applyFont="1" applyFill="1" applyBorder="1" applyAlignment="1" applyProtection="1">
      <alignment horizontal="center" vertical="center" wrapText="1"/>
      <protection hidden="1"/>
    </xf>
    <xf numFmtId="0" fontId="19" fillId="7" borderId="19" xfId="0" applyFont="1" applyFill="1" applyBorder="1" applyAlignment="1" applyProtection="1">
      <alignment horizontal="center" vertical="center"/>
      <protection hidden="1"/>
    </xf>
    <xf numFmtId="0" fontId="3" fillId="7" borderId="58" xfId="0" applyFont="1" applyFill="1" applyBorder="1" applyAlignment="1" applyProtection="1">
      <alignment horizontal="left" vertical="center" wrapText="1"/>
      <protection hidden="1"/>
    </xf>
    <xf numFmtId="4" fontId="3" fillId="7" borderId="58" xfId="0" applyNumberFormat="1" applyFont="1" applyFill="1" applyBorder="1" applyAlignment="1" applyProtection="1">
      <alignment horizontal="center" vertical="center"/>
      <protection hidden="1"/>
    </xf>
    <xf numFmtId="4" fontId="3" fillId="0" borderId="58" xfId="0" applyNumberFormat="1" applyFont="1" applyBorder="1" applyAlignment="1" applyProtection="1">
      <alignment horizontal="center" vertical="center" wrapText="1"/>
      <protection hidden="1"/>
    </xf>
    <xf numFmtId="49" fontId="3" fillId="7" borderId="171" xfId="0" applyNumberFormat="1" applyFont="1" applyFill="1" applyBorder="1" applyAlignment="1" applyProtection="1">
      <alignment horizontal="center" vertical="center"/>
      <protection hidden="1"/>
    </xf>
    <xf numFmtId="0" fontId="3" fillId="7" borderId="61" xfId="0" applyFont="1" applyFill="1" applyBorder="1" applyAlignment="1" applyProtection="1">
      <alignment horizontal="center" vertical="center" wrapText="1"/>
      <protection hidden="1"/>
    </xf>
    <xf numFmtId="0" fontId="19" fillId="7" borderId="60" xfId="0" applyFont="1" applyFill="1" applyBorder="1" applyAlignment="1" applyProtection="1">
      <alignment horizontal="center" vertical="center"/>
      <protection hidden="1"/>
    </xf>
    <xf numFmtId="0" fontId="3" fillId="7" borderId="60" xfId="0" applyFont="1" applyFill="1" applyBorder="1" applyAlignment="1" applyProtection="1">
      <alignment horizontal="left" vertical="center" wrapText="1"/>
      <protection hidden="1"/>
    </xf>
    <xf numFmtId="4" fontId="3" fillId="7" borderId="208" xfId="0" applyNumberFormat="1" applyFont="1" applyFill="1" applyBorder="1" applyAlignment="1" applyProtection="1">
      <alignment horizontal="center" vertical="center"/>
      <protection hidden="1"/>
    </xf>
    <xf numFmtId="4" fontId="3" fillId="0" borderId="72" xfId="0" applyNumberFormat="1" applyFont="1" applyBorder="1" applyAlignment="1" applyProtection="1">
      <alignment horizontal="center" vertical="center" wrapText="1"/>
      <protection hidden="1"/>
    </xf>
    <xf numFmtId="0" fontId="11" fillId="0" borderId="168" xfId="0" applyFont="1" applyBorder="1" applyAlignment="1" applyProtection="1">
      <alignment horizontal="centerContinuous" vertical="center"/>
      <protection hidden="1"/>
    </xf>
    <xf numFmtId="0" fontId="7" fillId="0" borderId="64" xfId="0" applyFont="1" applyBorder="1" applyAlignment="1" applyProtection="1">
      <alignment horizontal="centerContinuous"/>
      <protection hidden="1"/>
    </xf>
    <xf numFmtId="0" fontId="11" fillId="0" borderId="78" xfId="0" applyFont="1" applyBorder="1" applyAlignment="1" applyProtection="1">
      <alignment horizontal="center" vertical="center" wrapText="1"/>
      <protection hidden="1"/>
    </xf>
    <xf numFmtId="0" fontId="11" fillId="0" borderId="15" xfId="0" applyFont="1" applyBorder="1" applyAlignment="1" applyProtection="1">
      <alignment horizontal="left" vertical="center" wrapText="1"/>
      <protection hidden="1"/>
    </xf>
    <xf numFmtId="166" fontId="11" fillId="0" borderId="68" xfId="0" applyNumberFormat="1" applyFont="1" applyBorder="1" applyAlignment="1" applyProtection="1">
      <alignment horizontal="centerContinuous" vertical="center"/>
      <protection hidden="1"/>
    </xf>
    <xf numFmtId="0" fontId="7" fillId="0" borderId="69" xfId="0" applyFont="1" applyBorder="1" applyAlignment="1" applyProtection="1">
      <alignment horizontal="centerContinuous"/>
      <protection hidden="1"/>
    </xf>
    <xf numFmtId="44" fontId="7" fillId="0" borderId="69" xfId="19" applyFont="1" applyBorder="1" applyAlignment="1" applyProtection="1">
      <alignment horizontal="centerContinuous"/>
      <protection hidden="1"/>
    </xf>
    <xf numFmtId="10" fontId="29" fillId="0" borderId="166" xfId="0" applyNumberFormat="1" applyFont="1" applyBorder="1" applyAlignment="1" applyProtection="1">
      <alignment horizontal="center" vertical="center" wrapText="1"/>
      <protection hidden="1"/>
    </xf>
    <xf numFmtId="49" fontId="3" fillId="0" borderId="163" xfId="0" applyNumberFormat="1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left" vertical="center" wrapText="1"/>
      <protection hidden="1"/>
    </xf>
    <xf numFmtId="10" fontId="24" fillId="0" borderId="131" xfId="0" applyNumberFormat="1" applyFont="1" applyBorder="1" applyAlignment="1" applyProtection="1">
      <alignment horizontal="center" vertical="center"/>
      <protection hidden="1"/>
    </xf>
    <xf numFmtId="0" fontId="3" fillId="0" borderId="197" xfId="0" applyFont="1" applyBorder="1" applyAlignment="1" applyProtection="1">
      <alignment horizontal="center" vertical="center" wrapText="1"/>
      <protection hidden="1"/>
    </xf>
    <xf numFmtId="0" fontId="3" fillId="7" borderId="18" xfId="0" applyFont="1" applyFill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left" vertical="center" wrapText="1"/>
      <protection hidden="1"/>
    </xf>
    <xf numFmtId="4" fontId="3" fillId="7" borderId="228" xfId="0" applyNumberFormat="1" applyFont="1" applyFill="1" applyBorder="1" applyAlignment="1" applyProtection="1">
      <alignment horizontal="center" vertical="center"/>
      <protection hidden="1"/>
    </xf>
    <xf numFmtId="4" fontId="3" fillId="0" borderId="229" xfId="0" applyNumberFormat="1" applyFont="1" applyBorder="1" applyAlignment="1" applyProtection="1">
      <alignment horizontal="center" vertical="center" wrapText="1"/>
      <protection hidden="1"/>
    </xf>
    <xf numFmtId="44" fontId="3" fillId="7" borderId="230" xfId="19" applyFont="1" applyFill="1" applyBorder="1" applyAlignment="1" applyProtection="1">
      <alignment horizontal="center" vertical="center"/>
      <protection hidden="1"/>
    </xf>
    <xf numFmtId="0" fontId="3" fillId="0" borderId="179" xfId="0" applyFont="1" applyBorder="1" applyAlignment="1" applyProtection="1">
      <alignment horizontal="center" vertical="center" wrapText="1"/>
      <protection hidden="1"/>
    </xf>
    <xf numFmtId="0" fontId="3" fillId="0" borderId="77" xfId="0" applyFont="1" applyBorder="1" applyAlignment="1" applyProtection="1">
      <alignment horizontal="center" vertical="center" wrapText="1"/>
      <protection hidden="1"/>
    </xf>
    <xf numFmtId="0" fontId="19" fillId="0" borderId="77" xfId="0" applyFont="1" applyBorder="1" applyAlignment="1" applyProtection="1">
      <alignment horizontal="center" vertical="center"/>
      <protection hidden="1"/>
    </xf>
    <xf numFmtId="0" fontId="3" fillId="0" borderId="77" xfId="0" applyFont="1" applyBorder="1" applyAlignment="1" applyProtection="1">
      <alignment horizontal="left" vertical="center" wrapText="1"/>
      <protection hidden="1"/>
    </xf>
    <xf numFmtId="4" fontId="3" fillId="0" borderId="77" xfId="0" applyNumberFormat="1" applyFont="1" applyBorder="1" applyAlignment="1" applyProtection="1">
      <alignment horizontal="center" vertical="center"/>
      <protection hidden="1"/>
    </xf>
    <xf numFmtId="4" fontId="3" fillId="0" borderId="77" xfId="0" applyNumberFormat="1" applyFont="1" applyBorder="1" applyAlignment="1" applyProtection="1">
      <alignment horizontal="center" vertical="center" wrapText="1"/>
      <protection hidden="1"/>
    </xf>
    <xf numFmtId="0" fontId="3" fillId="0" borderId="175" xfId="0" applyFont="1" applyBorder="1" applyAlignment="1" applyProtection="1">
      <alignment horizontal="center" vertical="center" wrapText="1"/>
      <protection hidden="1"/>
    </xf>
    <xf numFmtId="0" fontId="3" fillId="0" borderId="70" xfId="0" applyFont="1" applyBorder="1" applyAlignment="1" applyProtection="1">
      <alignment horizontal="center" vertical="center" wrapText="1"/>
      <protection hidden="1"/>
    </xf>
    <xf numFmtId="0" fontId="19" fillId="0" borderId="70" xfId="0" applyFont="1" applyBorder="1" applyAlignment="1" applyProtection="1">
      <alignment horizontal="center" vertical="center"/>
      <protection hidden="1"/>
    </xf>
    <xf numFmtId="0" fontId="3" fillId="0" borderId="70" xfId="0" applyFont="1" applyBorder="1" applyAlignment="1" applyProtection="1">
      <alignment horizontal="left" vertical="center" wrapText="1"/>
      <protection hidden="1"/>
    </xf>
    <xf numFmtId="4" fontId="3" fillId="0" borderId="70" xfId="0" applyNumberFormat="1" applyFont="1" applyBorder="1" applyAlignment="1" applyProtection="1">
      <alignment horizontal="center" vertical="center"/>
      <protection hidden="1"/>
    </xf>
    <xf numFmtId="4" fontId="3" fillId="0" borderId="70" xfId="0" applyNumberFormat="1" applyFont="1" applyBorder="1" applyAlignment="1" applyProtection="1">
      <alignment horizontal="center" vertical="center" wrapText="1"/>
      <protection hidden="1"/>
    </xf>
    <xf numFmtId="44" fontId="3" fillId="7" borderId="67" xfId="19" applyFont="1" applyFill="1" applyBorder="1" applyAlignment="1" applyProtection="1">
      <alignment horizontal="center" vertical="center"/>
      <protection hidden="1"/>
    </xf>
    <xf numFmtId="0" fontId="3" fillId="0" borderId="174" xfId="0" applyFont="1" applyBorder="1" applyAlignment="1" applyProtection="1">
      <alignment horizontal="center" vertical="center" wrapText="1"/>
      <protection hidden="1"/>
    </xf>
    <xf numFmtId="0" fontId="3" fillId="0" borderId="71" xfId="0" applyFont="1" applyBorder="1" applyAlignment="1" applyProtection="1">
      <alignment horizontal="center" vertical="center" wrapText="1"/>
      <protection hidden="1"/>
    </xf>
    <xf numFmtId="0" fontId="19" fillId="0" borderId="72" xfId="0" applyFont="1" applyBorder="1" applyAlignment="1" applyProtection="1">
      <alignment horizontal="center" vertical="center"/>
      <protection hidden="1"/>
    </xf>
    <xf numFmtId="0" fontId="3" fillId="0" borderId="71" xfId="0" applyFont="1" applyBorder="1" applyAlignment="1" applyProtection="1">
      <alignment horizontal="left" vertical="center" wrapText="1"/>
      <protection hidden="1"/>
    </xf>
    <xf numFmtId="4" fontId="3" fillId="0" borderId="71" xfId="0" applyNumberFormat="1" applyFont="1" applyBorder="1" applyAlignment="1" applyProtection="1">
      <alignment horizontal="center" vertical="center"/>
      <protection hidden="1"/>
    </xf>
    <xf numFmtId="44" fontId="3" fillId="7" borderId="70" xfId="19" applyFont="1" applyFill="1" applyBorder="1" applyAlignment="1" applyProtection="1">
      <alignment horizontal="center" vertical="center"/>
      <protection hidden="1"/>
    </xf>
    <xf numFmtId="0" fontId="3" fillId="0" borderId="72" xfId="0" applyFont="1" applyBorder="1" applyAlignment="1" applyProtection="1">
      <alignment horizontal="center" vertical="center" wrapText="1"/>
      <protection hidden="1"/>
    </xf>
    <xf numFmtId="0" fontId="3" fillId="0" borderId="180" xfId="0" applyFont="1" applyBorder="1" applyAlignment="1" applyProtection="1">
      <alignment horizontal="center" vertical="center" wrapText="1"/>
      <protection hidden="1"/>
    </xf>
    <xf numFmtId="0" fontId="3" fillId="0" borderId="114" xfId="0" applyFont="1" applyBorder="1" applyAlignment="1" applyProtection="1">
      <alignment horizontal="center" vertical="center" wrapText="1"/>
      <protection hidden="1"/>
    </xf>
    <xf numFmtId="0" fontId="19" fillId="0" borderId="126" xfId="0" applyFont="1" applyBorder="1" applyAlignment="1" applyProtection="1">
      <alignment horizontal="center" vertical="center"/>
      <protection hidden="1"/>
    </xf>
    <xf numFmtId="0" fontId="3" fillId="0" borderId="126" xfId="0" applyFont="1" applyBorder="1" applyAlignment="1" applyProtection="1">
      <alignment horizontal="left" vertical="center" wrapText="1"/>
      <protection hidden="1"/>
    </xf>
    <xf numFmtId="4" fontId="3" fillId="0" borderId="126" xfId="0" applyNumberFormat="1" applyFont="1" applyBorder="1" applyAlignment="1" applyProtection="1">
      <alignment horizontal="center" vertical="center"/>
      <protection hidden="1"/>
    </xf>
    <xf numFmtId="4" fontId="3" fillId="0" borderId="126" xfId="0" applyNumberFormat="1" applyFont="1" applyBorder="1" applyAlignment="1" applyProtection="1">
      <alignment horizontal="center" vertical="center" wrapText="1"/>
      <protection hidden="1"/>
    </xf>
    <xf numFmtId="10" fontId="24" fillId="0" borderId="170" xfId="0" applyNumberFormat="1" applyFont="1" applyBorder="1" applyAlignment="1" applyProtection="1">
      <alignment horizontal="center" vertical="center"/>
      <protection hidden="1"/>
    </xf>
    <xf numFmtId="0" fontId="3" fillId="0" borderId="73" xfId="0" applyFont="1" applyBorder="1" applyAlignment="1" applyProtection="1">
      <alignment horizontal="center" vertical="center" wrapText="1"/>
      <protection hidden="1"/>
    </xf>
    <xf numFmtId="0" fontId="19" fillId="0" borderId="73" xfId="0" applyFont="1" applyBorder="1" applyAlignment="1" applyProtection="1">
      <alignment horizontal="center" vertical="center"/>
      <protection hidden="1"/>
    </xf>
    <xf numFmtId="0" fontId="3" fillId="0" borderId="73" xfId="0" applyFont="1" applyBorder="1" applyAlignment="1" applyProtection="1">
      <alignment horizontal="left" vertical="center" wrapText="1"/>
      <protection hidden="1"/>
    </xf>
    <xf numFmtId="4" fontId="3" fillId="0" borderId="73" xfId="0" applyNumberFormat="1" applyFont="1" applyBorder="1" applyAlignment="1" applyProtection="1">
      <alignment horizontal="center" vertical="center"/>
      <protection hidden="1"/>
    </xf>
    <xf numFmtId="4" fontId="3" fillId="0" borderId="73" xfId="0" applyNumberFormat="1" applyFont="1" applyBorder="1" applyAlignment="1" applyProtection="1">
      <alignment horizontal="center" vertical="center" wrapText="1"/>
      <protection hidden="1"/>
    </xf>
    <xf numFmtId="0" fontId="3" fillId="0" borderId="72" xfId="0" applyFont="1" applyBorder="1" applyAlignment="1" applyProtection="1">
      <alignment horizontal="left" vertical="center" wrapText="1"/>
      <protection hidden="1"/>
    </xf>
    <xf numFmtId="4" fontId="3" fillId="0" borderId="72" xfId="0" applyNumberFormat="1" applyFont="1" applyBorder="1" applyAlignment="1" applyProtection="1">
      <alignment horizontal="center" vertical="center"/>
      <protection hidden="1"/>
    </xf>
    <xf numFmtId="0" fontId="3" fillId="0" borderId="181" xfId="0" applyFont="1" applyBorder="1" applyAlignment="1" applyProtection="1">
      <alignment horizontal="center" vertical="center" wrapText="1"/>
      <protection hidden="1"/>
    </xf>
    <xf numFmtId="0" fontId="3" fillId="0" borderId="173" xfId="0" applyFont="1" applyBorder="1" applyAlignment="1" applyProtection="1">
      <alignment horizontal="center" vertical="center" wrapText="1"/>
      <protection hidden="1"/>
    </xf>
    <xf numFmtId="0" fontId="3" fillId="0" borderId="176" xfId="0" applyFont="1" applyBorder="1" applyAlignment="1" applyProtection="1">
      <alignment horizontal="center" vertical="center" wrapText="1"/>
      <protection hidden="1"/>
    </xf>
    <xf numFmtId="0" fontId="3" fillId="0" borderId="114" xfId="0" applyFont="1" applyBorder="1" applyAlignment="1" applyProtection="1">
      <alignment horizontal="left" vertical="center" wrapText="1"/>
      <protection hidden="1"/>
    </xf>
    <xf numFmtId="0" fontId="7" fillId="0" borderId="125" xfId="0" applyFont="1" applyBorder="1" applyAlignment="1" applyProtection="1">
      <alignment horizontal="centerContinuous"/>
      <protection hidden="1"/>
    </xf>
    <xf numFmtId="0" fontId="11" fillId="0" borderId="78" xfId="0" applyFont="1" applyBorder="1" applyAlignment="1" applyProtection="1">
      <alignment horizontal="left" vertical="center" wrapText="1"/>
      <protection hidden="1"/>
    </xf>
    <xf numFmtId="0" fontId="3" fillId="0" borderId="182" xfId="0" applyFont="1" applyBorder="1" applyAlignment="1" applyProtection="1">
      <alignment horizontal="center" vertical="center" wrapText="1"/>
      <protection hidden="1"/>
    </xf>
    <xf numFmtId="44" fontId="3" fillId="0" borderId="73" xfId="19" applyFont="1" applyFill="1" applyBorder="1" applyAlignment="1" applyProtection="1">
      <alignment horizontal="center" vertical="center"/>
      <protection hidden="1"/>
    </xf>
    <xf numFmtId="44" fontId="3" fillId="7" borderId="73" xfId="19" applyFont="1" applyFill="1" applyBorder="1" applyAlignment="1" applyProtection="1">
      <alignment horizontal="center" vertical="center"/>
      <protection hidden="1"/>
    </xf>
    <xf numFmtId="10" fontId="24" fillId="0" borderId="172" xfId="0" applyNumberFormat="1" applyFont="1" applyBorder="1" applyAlignment="1" applyProtection="1">
      <alignment horizontal="center" vertical="center"/>
      <protection hidden="1"/>
    </xf>
    <xf numFmtId="0" fontId="3" fillId="0" borderId="225" xfId="0" applyFont="1" applyBorder="1" applyAlignment="1" applyProtection="1">
      <alignment horizontal="center" vertical="center" wrapText="1"/>
      <protection hidden="1"/>
    </xf>
    <xf numFmtId="0" fontId="19" fillId="0" borderId="76" xfId="0" applyFont="1" applyBorder="1" applyAlignment="1" applyProtection="1">
      <alignment horizontal="center" vertical="center"/>
      <protection hidden="1"/>
    </xf>
    <xf numFmtId="0" fontId="3" fillId="0" borderId="204" xfId="0" applyFont="1" applyBorder="1" applyAlignment="1" applyProtection="1">
      <alignment horizontal="center" vertical="center" wrapText="1"/>
      <protection hidden="1"/>
    </xf>
    <xf numFmtId="0" fontId="19" fillId="0" borderId="204" xfId="0" applyFont="1" applyBorder="1" applyAlignment="1" applyProtection="1">
      <alignment horizontal="center" vertical="center"/>
      <protection hidden="1"/>
    </xf>
    <xf numFmtId="44" fontId="3" fillId="7" borderId="72" xfId="19" applyFont="1" applyFill="1" applyBorder="1" applyAlignment="1" applyProtection="1">
      <alignment horizontal="center" vertical="center"/>
      <protection hidden="1"/>
    </xf>
    <xf numFmtId="0" fontId="3" fillId="0" borderId="204" xfId="0" applyFont="1" applyBorder="1" applyAlignment="1" applyProtection="1">
      <alignment horizontal="center" vertical="center"/>
      <protection hidden="1"/>
    </xf>
    <xf numFmtId="0" fontId="3" fillId="0" borderId="92" xfId="0" applyFont="1" applyBorder="1" applyAlignment="1" applyProtection="1">
      <alignment horizontal="center" vertical="center" wrapText="1"/>
      <protection hidden="1"/>
    </xf>
    <xf numFmtId="0" fontId="19" fillId="0" borderId="92" xfId="0" applyFont="1" applyBorder="1" applyAlignment="1" applyProtection="1">
      <alignment horizontal="center" vertical="center"/>
      <protection hidden="1"/>
    </xf>
    <xf numFmtId="4" fontId="3" fillId="0" borderId="114" xfId="0" applyNumberFormat="1" applyFont="1" applyBorder="1" applyAlignment="1" applyProtection="1">
      <alignment horizontal="center" vertical="center"/>
      <protection hidden="1"/>
    </xf>
    <xf numFmtId="4" fontId="3" fillId="0" borderId="114" xfId="0" applyNumberFormat="1" applyFont="1" applyBorder="1" applyAlignment="1" applyProtection="1">
      <alignment horizontal="center" vertical="center" wrapText="1"/>
      <protection hidden="1"/>
    </xf>
    <xf numFmtId="44" fontId="3" fillId="7" borderId="114" xfId="19" applyFont="1" applyFill="1" applyBorder="1" applyAlignment="1" applyProtection="1">
      <alignment horizontal="center" vertical="center"/>
      <protection hidden="1"/>
    </xf>
    <xf numFmtId="0" fontId="3" fillId="0" borderId="73" xfId="0" applyFont="1" applyBorder="1" applyAlignment="1" applyProtection="1">
      <alignment horizontal="center" vertical="center"/>
      <protection hidden="1"/>
    </xf>
    <xf numFmtId="166" fontId="6" fillId="3" borderId="54" xfId="0" applyNumberFormat="1" applyFont="1" applyFill="1" applyBorder="1" applyAlignment="1" applyProtection="1">
      <alignment horizontal="centerContinuous" vertical="center" wrapText="1"/>
      <protection hidden="1"/>
    </xf>
    <xf numFmtId="0" fontId="3" fillId="7" borderId="183" xfId="0" applyFont="1" applyFill="1" applyBorder="1" applyAlignment="1" applyProtection="1">
      <alignment horizontal="center" vertical="center" wrapText="1"/>
      <protection hidden="1"/>
    </xf>
    <xf numFmtId="0" fontId="3" fillId="7" borderId="16" xfId="0" applyFont="1" applyFill="1" applyBorder="1" applyAlignment="1" applyProtection="1">
      <alignment horizontal="center" vertical="center" wrapText="1"/>
      <protection hidden="1"/>
    </xf>
    <xf numFmtId="0" fontId="3" fillId="7" borderId="53" xfId="0" applyFont="1" applyFill="1" applyBorder="1" applyAlignment="1" applyProtection="1">
      <alignment horizontal="center" vertical="center"/>
      <protection hidden="1"/>
    </xf>
    <xf numFmtId="0" fontId="3" fillId="7" borderId="16" xfId="0" applyFont="1" applyFill="1" applyBorder="1" applyAlignment="1" applyProtection="1">
      <alignment horizontal="left" vertical="center" wrapText="1"/>
      <protection hidden="1"/>
    </xf>
    <xf numFmtId="4" fontId="3" fillId="7" borderId="19" xfId="0" applyNumberFormat="1" applyFont="1" applyFill="1" applyBorder="1" applyAlignment="1" applyProtection="1">
      <alignment horizontal="center" vertical="center"/>
      <protection hidden="1"/>
    </xf>
    <xf numFmtId="4" fontId="3" fillId="0" borderId="66" xfId="0" applyNumberFormat="1" applyFont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left" vertical="center" wrapText="1"/>
      <protection hidden="1"/>
    </xf>
    <xf numFmtId="0" fontId="3" fillId="7" borderId="169" xfId="0" applyFont="1" applyFill="1" applyBorder="1" applyAlignment="1" applyProtection="1">
      <alignment horizontal="center" vertical="center" wrapText="1"/>
      <protection hidden="1"/>
    </xf>
    <xf numFmtId="0" fontId="3" fillId="7" borderId="59" xfId="0" applyFont="1" applyFill="1" applyBorder="1" applyAlignment="1" applyProtection="1">
      <alignment horizontal="center" vertical="center" wrapText="1"/>
      <protection hidden="1"/>
    </xf>
    <xf numFmtId="0" fontId="3" fillId="7" borderId="59" xfId="0" applyFont="1" applyFill="1" applyBorder="1" applyAlignment="1" applyProtection="1">
      <alignment horizontal="center" vertical="center"/>
      <protection hidden="1"/>
    </xf>
    <xf numFmtId="0" fontId="3" fillId="7" borderId="59" xfId="0" applyFont="1" applyFill="1" applyBorder="1" applyAlignment="1" applyProtection="1">
      <alignment horizontal="left" vertical="center" wrapText="1"/>
      <protection hidden="1"/>
    </xf>
    <xf numFmtId="4" fontId="3" fillId="7" borderId="59" xfId="0" applyNumberFormat="1" applyFont="1" applyFill="1" applyBorder="1" applyAlignment="1" applyProtection="1">
      <alignment horizontal="center" vertical="center"/>
      <protection hidden="1"/>
    </xf>
    <xf numFmtId="4" fontId="3" fillId="0" borderId="59" xfId="0" applyNumberFormat="1" applyFont="1" applyBorder="1" applyAlignment="1" applyProtection="1">
      <alignment horizontal="center" vertical="center" wrapText="1"/>
      <protection hidden="1"/>
    </xf>
    <xf numFmtId="0" fontId="3" fillId="7" borderId="171" xfId="0" applyFont="1" applyFill="1" applyBorder="1" applyAlignment="1" applyProtection="1">
      <alignment horizontal="center" vertical="center" wrapText="1"/>
      <protection hidden="1"/>
    </xf>
    <xf numFmtId="0" fontId="3" fillId="7" borderId="18" xfId="0" applyFont="1" applyFill="1" applyBorder="1" applyAlignment="1" applyProtection="1">
      <alignment horizontal="center" vertical="center" wrapText="1"/>
      <protection hidden="1"/>
    </xf>
    <xf numFmtId="0" fontId="3" fillId="7" borderId="60" xfId="0" applyFont="1" applyFill="1" applyBorder="1" applyAlignment="1" applyProtection="1">
      <alignment horizontal="center" vertical="center"/>
      <protection hidden="1"/>
    </xf>
    <xf numFmtId="4" fontId="3" fillId="7" borderId="18" xfId="0" applyNumberFormat="1" applyFont="1" applyFill="1" applyBorder="1" applyAlignment="1" applyProtection="1">
      <alignment horizontal="center" vertical="center"/>
      <protection hidden="1"/>
    </xf>
    <xf numFmtId="4" fontId="3" fillId="0" borderId="18" xfId="0" applyNumberFormat="1" applyFont="1" applyBorder="1" applyAlignment="1" applyProtection="1">
      <alignment horizontal="center" vertical="center" wrapText="1"/>
      <protection hidden="1"/>
    </xf>
    <xf numFmtId="0" fontId="3" fillId="7" borderId="60" xfId="0" applyFont="1" applyFill="1" applyBorder="1" applyAlignment="1" applyProtection="1">
      <alignment horizontal="center" vertical="center" wrapText="1"/>
      <protection hidden="1"/>
    </xf>
    <xf numFmtId="4" fontId="3" fillId="0" borderId="61" xfId="0" applyNumberFormat="1" applyFont="1" applyBorder="1" applyAlignment="1" applyProtection="1">
      <alignment horizontal="center" vertical="center" wrapText="1"/>
      <protection hidden="1"/>
    </xf>
    <xf numFmtId="44" fontId="3" fillId="7" borderId="60" xfId="19" applyFont="1" applyFill="1" applyBorder="1" applyAlignment="1" applyProtection="1">
      <alignment horizontal="center" vertical="center"/>
      <protection hidden="1"/>
    </xf>
    <xf numFmtId="4" fontId="3" fillId="0" borderId="60" xfId="0" applyNumberFormat="1" applyFont="1" applyBorder="1" applyAlignment="1" applyProtection="1">
      <alignment horizontal="center" vertical="center" wrapText="1"/>
      <protection hidden="1"/>
    </xf>
    <xf numFmtId="0" fontId="3" fillId="7" borderId="184" xfId="0" applyFont="1" applyFill="1" applyBorder="1" applyAlignment="1" applyProtection="1">
      <alignment horizontal="center" vertical="center" wrapText="1"/>
      <protection hidden="1"/>
    </xf>
    <xf numFmtId="0" fontId="3" fillId="7" borderId="115" xfId="0" applyFont="1" applyFill="1" applyBorder="1" applyAlignment="1" applyProtection="1">
      <alignment horizontal="center" vertical="center"/>
      <protection hidden="1"/>
    </xf>
    <xf numFmtId="0" fontId="3" fillId="7" borderId="19" xfId="0" applyFont="1" applyFill="1" applyBorder="1" applyAlignment="1" applyProtection="1">
      <alignment horizontal="left" vertical="center" wrapText="1"/>
      <protection hidden="1"/>
    </xf>
    <xf numFmtId="4" fontId="3" fillId="0" borderId="65" xfId="0" applyNumberFormat="1" applyFont="1" applyBorder="1" applyAlignment="1" applyProtection="1">
      <alignment horizontal="center" vertical="center" wrapText="1"/>
      <protection hidden="1"/>
    </xf>
    <xf numFmtId="4" fontId="3" fillId="0" borderId="211" xfId="0" applyNumberFormat="1" applyFont="1" applyBorder="1" applyAlignment="1" applyProtection="1">
      <alignment horizontal="center" vertical="center" wrapText="1"/>
      <protection hidden="1"/>
    </xf>
    <xf numFmtId="4" fontId="3" fillId="7" borderId="53" xfId="0" applyNumberFormat="1" applyFont="1" applyFill="1" applyBorder="1" applyAlignment="1" applyProtection="1">
      <alignment horizontal="center" vertical="center"/>
      <protection hidden="1"/>
    </xf>
    <xf numFmtId="0" fontId="3" fillId="7" borderId="62" xfId="0" applyFont="1" applyFill="1" applyBorder="1" applyAlignment="1" applyProtection="1">
      <alignment horizontal="center" vertical="center" wrapText="1"/>
      <protection hidden="1"/>
    </xf>
    <xf numFmtId="0" fontId="3" fillId="7" borderId="62" xfId="0" applyFont="1" applyFill="1" applyBorder="1" applyAlignment="1" applyProtection="1">
      <alignment horizontal="center" vertical="center"/>
      <protection hidden="1"/>
    </xf>
    <xf numFmtId="0" fontId="3" fillId="7" borderId="62" xfId="0" applyFont="1" applyFill="1" applyBorder="1" applyAlignment="1" applyProtection="1">
      <alignment horizontal="left" vertical="center" wrapText="1"/>
      <protection hidden="1"/>
    </xf>
    <xf numFmtId="4" fontId="3" fillId="7" borderId="207" xfId="0" applyNumberFormat="1" applyFont="1" applyFill="1" applyBorder="1" applyAlignment="1" applyProtection="1">
      <alignment horizontal="center" vertical="center"/>
      <protection hidden="1"/>
    </xf>
    <xf numFmtId="4" fontId="3" fillId="7" borderId="67" xfId="0" applyNumberFormat="1" applyFont="1" applyFill="1" applyBorder="1" applyAlignment="1" applyProtection="1">
      <alignment horizontal="center" vertical="center"/>
      <protection hidden="1"/>
    </xf>
    <xf numFmtId="4" fontId="3" fillId="7" borderId="60" xfId="0" applyNumberFormat="1" applyFont="1" applyFill="1" applyBorder="1" applyAlignment="1" applyProtection="1">
      <alignment horizontal="center" vertical="center"/>
      <protection hidden="1"/>
    </xf>
    <xf numFmtId="4" fontId="3" fillId="0" borderId="204" xfId="0" applyNumberFormat="1" applyFont="1" applyBorder="1" applyAlignment="1" applyProtection="1">
      <alignment horizontal="center" vertical="center" wrapText="1"/>
      <protection hidden="1"/>
    </xf>
    <xf numFmtId="0" fontId="3" fillId="7" borderId="197" xfId="0" applyFont="1" applyFill="1" applyBorder="1" applyAlignment="1" applyProtection="1">
      <alignment horizontal="center" vertical="center" wrapText="1"/>
      <protection hidden="1"/>
    </xf>
    <xf numFmtId="0" fontId="3" fillId="7" borderId="18" xfId="0" applyFont="1" applyFill="1" applyBorder="1" applyAlignment="1" applyProtection="1">
      <alignment horizontal="left" vertical="center" wrapText="1"/>
      <protection hidden="1"/>
    </xf>
    <xf numFmtId="4" fontId="3" fillId="7" borderId="209" xfId="0" applyNumberFormat="1" applyFont="1" applyFill="1" applyBorder="1" applyAlignment="1" applyProtection="1">
      <alignment horizontal="center" vertical="center"/>
      <protection hidden="1"/>
    </xf>
    <xf numFmtId="4" fontId="3" fillId="0" borderId="90" xfId="0" applyNumberFormat="1" applyFont="1" applyBorder="1" applyAlignment="1" applyProtection="1">
      <alignment horizontal="center" vertical="center" wrapText="1"/>
      <protection hidden="1"/>
    </xf>
    <xf numFmtId="4" fontId="3" fillId="7" borderId="62" xfId="0" applyNumberFormat="1" applyFont="1" applyFill="1" applyBorder="1" applyAlignment="1" applyProtection="1">
      <alignment horizontal="center" vertical="center"/>
      <protection hidden="1"/>
    </xf>
    <xf numFmtId="4" fontId="3" fillId="7" borderId="93" xfId="0" applyNumberFormat="1" applyFont="1" applyFill="1" applyBorder="1" applyAlignment="1" applyProtection="1">
      <alignment horizontal="center" vertical="center"/>
      <protection hidden="1"/>
    </xf>
    <xf numFmtId="166" fontId="11" fillId="0" borderId="210" xfId="0" applyNumberFormat="1" applyFont="1" applyBorder="1" applyAlignment="1" applyProtection="1">
      <alignment horizontal="centerContinuous" vertical="center"/>
      <protection hidden="1"/>
    </xf>
    <xf numFmtId="0" fontId="7" fillId="0" borderId="212" xfId="0" applyFont="1" applyBorder="1" applyAlignment="1" applyProtection="1">
      <alignment horizontal="centerContinuous"/>
      <protection hidden="1"/>
    </xf>
    <xf numFmtId="4" fontId="3" fillId="0" borderId="213" xfId="0" applyNumberFormat="1" applyFont="1" applyBorder="1" applyAlignment="1" applyProtection="1">
      <alignment horizontal="center" vertical="center" wrapText="1"/>
      <protection hidden="1"/>
    </xf>
    <xf numFmtId="4" fontId="3" fillId="7" borderId="16" xfId="0" applyNumberFormat="1" applyFont="1" applyFill="1" applyBorder="1" applyAlignment="1" applyProtection="1">
      <alignment horizontal="center" vertical="center"/>
      <protection hidden="1"/>
    </xf>
    <xf numFmtId="4" fontId="3" fillId="0" borderId="16" xfId="0" applyNumberFormat="1" applyFont="1" applyBorder="1" applyAlignment="1" applyProtection="1">
      <alignment horizontal="center" vertical="center" wrapText="1"/>
      <protection hidden="1"/>
    </xf>
    <xf numFmtId="10" fontId="29" fillId="0" borderId="185" xfId="0" applyNumberFormat="1" applyFont="1" applyBorder="1" applyAlignment="1" applyProtection="1">
      <alignment horizontal="center" vertical="center" wrapText="1"/>
      <protection hidden="1"/>
    </xf>
    <xf numFmtId="10" fontId="24" fillId="0" borderId="186" xfId="0" applyNumberFormat="1" applyFont="1" applyBorder="1" applyAlignment="1" applyProtection="1">
      <alignment horizontal="center" vertical="center"/>
      <protection hidden="1"/>
    </xf>
    <xf numFmtId="4" fontId="3" fillId="0" borderId="19" xfId="0" applyNumberFormat="1" applyFont="1" applyBorder="1" applyAlignment="1" applyProtection="1">
      <alignment horizontal="center" vertical="center" wrapText="1"/>
      <protection hidden="1"/>
    </xf>
    <xf numFmtId="49" fontId="3" fillId="7" borderId="16" xfId="0" applyNumberFormat="1" applyFont="1" applyFill="1" applyBorder="1" applyAlignment="1" applyProtection="1">
      <alignment horizontal="center" vertical="center"/>
      <protection hidden="1"/>
    </xf>
    <xf numFmtId="0" fontId="19" fillId="7" borderId="18" xfId="0" applyFont="1" applyFill="1" applyBorder="1" applyAlignment="1" applyProtection="1">
      <alignment horizontal="center" vertical="center"/>
      <protection hidden="1"/>
    </xf>
    <xf numFmtId="49" fontId="3" fillId="7" borderId="18" xfId="0" applyNumberFormat="1" applyFont="1" applyFill="1" applyBorder="1" applyAlignment="1" applyProtection="1">
      <alignment horizontal="center" vertical="center"/>
      <protection hidden="1"/>
    </xf>
    <xf numFmtId="0" fontId="3" fillId="7" borderId="63" xfId="0" applyFont="1" applyFill="1" applyBorder="1" applyAlignment="1" applyProtection="1">
      <alignment horizontal="left" vertical="center" wrapText="1"/>
      <protection hidden="1"/>
    </xf>
    <xf numFmtId="4" fontId="3" fillId="7" borderId="63" xfId="0" applyNumberFormat="1" applyFont="1" applyFill="1" applyBorder="1" applyAlignment="1" applyProtection="1">
      <alignment horizontal="center" vertical="center"/>
      <protection hidden="1"/>
    </xf>
    <xf numFmtId="4" fontId="3" fillId="0" borderId="63" xfId="0" applyNumberFormat="1" applyFont="1" applyBorder="1" applyAlignment="1" applyProtection="1">
      <alignment horizontal="center" vertical="center" wrapText="1"/>
      <protection hidden="1"/>
    </xf>
    <xf numFmtId="10" fontId="24" fillId="7" borderId="170" xfId="0" applyNumberFormat="1" applyFont="1" applyFill="1" applyBorder="1" applyAlignment="1" applyProtection="1">
      <alignment horizontal="center" vertical="center"/>
      <protection hidden="1"/>
    </xf>
    <xf numFmtId="0" fontId="19" fillId="7" borderId="59" xfId="0" applyFont="1" applyFill="1" applyBorder="1" applyAlignment="1" applyProtection="1">
      <alignment horizontal="center" vertical="center"/>
      <protection hidden="1"/>
    </xf>
    <xf numFmtId="49" fontId="3" fillId="7" borderId="59" xfId="0" applyNumberFormat="1" applyFont="1" applyFill="1" applyBorder="1" applyAlignment="1" applyProtection="1">
      <alignment horizontal="center" vertical="center"/>
      <protection hidden="1"/>
    </xf>
    <xf numFmtId="0" fontId="19" fillId="7" borderId="62" xfId="0" applyFont="1" applyFill="1" applyBorder="1" applyAlignment="1" applyProtection="1">
      <alignment horizontal="center" vertical="center"/>
      <protection hidden="1"/>
    </xf>
    <xf numFmtId="49" fontId="3" fillId="7" borderId="62" xfId="0" applyNumberFormat="1" applyFont="1" applyFill="1" applyBorder="1" applyAlignment="1" applyProtection="1">
      <alignment horizontal="center" vertical="center"/>
      <protection hidden="1"/>
    </xf>
    <xf numFmtId="0" fontId="19" fillId="7" borderId="53" xfId="0" applyFont="1" applyFill="1" applyBorder="1" applyAlignment="1" applyProtection="1">
      <alignment horizontal="center" vertical="center"/>
      <protection hidden="1"/>
    </xf>
    <xf numFmtId="0" fontId="3" fillId="7" borderId="61" xfId="0" applyFont="1" applyFill="1" applyBorder="1" applyAlignment="1" applyProtection="1">
      <alignment horizontal="left" vertical="center" wrapText="1"/>
      <protection hidden="1"/>
    </xf>
    <xf numFmtId="4" fontId="3" fillId="7" borderId="61" xfId="0" applyNumberFormat="1" applyFont="1" applyFill="1" applyBorder="1" applyAlignment="1" applyProtection="1">
      <alignment horizontal="center" vertical="center"/>
      <protection hidden="1"/>
    </xf>
    <xf numFmtId="0" fontId="19" fillId="7" borderId="61" xfId="0" applyFont="1" applyFill="1" applyBorder="1" applyAlignment="1" applyProtection="1">
      <alignment horizontal="center" vertical="center"/>
      <protection hidden="1"/>
    </xf>
    <xf numFmtId="0" fontId="19" fillId="7" borderId="115" xfId="0" applyFont="1" applyFill="1" applyBorder="1" applyAlignment="1" applyProtection="1">
      <alignment horizontal="center" vertical="center"/>
      <protection hidden="1"/>
    </xf>
    <xf numFmtId="49" fontId="3" fillId="7" borderId="19" xfId="0" applyNumberFormat="1" applyFont="1" applyFill="1" applyBorder="1" applyAlignment="1" applyProtection="1">
      <alignment horizontal="center" vertical="center"/>
      <protection hidden="1"/>
    </xf>
    <xf numFmtId="49" fontId="3" fillId="7" borderId="60" xfId="0" applyNumberFormat="1" applyFont="1" applyFill="1" applyBorder="1" applyAlignment="1" applyProtection="1">
      <alignment horizontal="center" vertical="center"/>
      <protection hidden="1"/>
    </xf>
    <xf numFmtId="44" fontId="3" fillId="0" borderId="60" xfId="19" applyFont="1" applyBorder="1" applyAlignment="1" applyProtection="1">
      <alignment horizontal="center" vertical="center"/>
      <protection hidden="1"/>
    </xf>
    <xf numFmtId="49" fontId="3" fillId="7" borderId="61" xfId="0" applyNumberFormat="1" applyFont="1" applyFill="1" applyBorder="1" applyAlignment="1" applyProtection="1">
      <alignment horizontal="center" vertical="center"/>
      <protection hidden="1"/>
    </xf>
    <xf numFmtId="44" fontId="3" fillId="0" borderId="18" xfId="19" applyFont="1" applyBorder="1" applyAlignment="1" applyProtection="1">
      <alignment horizontal="center" vertical="center"/>
      <protection hidden="1"/>
    </xf>
    <xf numFmtId="0" fontId="7" fillId="0" borderId="89" xfId="0" applyFont="1" applyBorder="1" applyAlignment="1" applyProtection="1">
      <alignment horizontal="centerContinuous"/>
      <protection hidden="1"/>
    </xf>
    <xf numFmtId="4" fontId="3" fillId="0" borderId="116" xfId="0" applyNumberFormat="1" applyFont="1" applyBorder="1" applyAlignment="1" applyProtection="1">
      <alignment horizontal="center" vertical="center" wrapText="1"/>
      <protection hidden="1"/>
    </xf>
    <xf numFmtId="4" fontId="3" fillId="0" borderId="62" xfId="0" applyNumberFormat="1" applyFont="1" applyBorder="1" applyAlignment="1" applyProtection="1">
      <alignment horizontal="center" vertical="center" wrapText="1"/>
      <protection hidden="1"/>
    </xf>
    <xf numFmtId="0" fontId="19" fillId="7" borderId="63" xfId="0" applyFont="1" applyFill="1" applyBorder="1" applyAlignment="1" applyProtection="1">
      <alignment horizontal="center" vertical="center"/>
      <protection hidden="1"/>
    </xf>
    <xf numFmtId="0" fontId="7" fillId="0" borderId="87" xfId="0" applyFont="1" applyBorder="1" applyAlignment="1" applyProtection="1">
      <alignment horizontal="centerContinuous"/>
      <protection hidden="1"/>
    </xf>
    <xf numFmtId="10" fontId="24" fillId="7" borderId="165" xfId="0" applyNumberFormat="1" applyFont="1" applyFill="1" applyBorder="1" applyAlignment="1" applyProtection="1">
      <alignment horizontal="center" vertical="center"/>
      <protection hidden="1"/>
    </xf>
    <xf numFmtId="49" fontId="3" fillId="7" borderId="93" xfId="0" applyNumberFormat="1" applyFont="1" applyFill="1" applyBorder="1" applyAlignment="1" applyProtection="1">
      <alignment horizontal="center" vertical="center"/>
      <protection hidden="1"/>
    </xf>
    <xf numFmtId="0" fontId="19" fillId="7" borderId="93" xfId="0" applyFont="1" applyFill="1" applyBorder="1" applyAlignment="1" applyProtection="1">
      <alignment horizontal="center" vertical="center"/>
      <protection hidden="1"/>
    </xf>
    <xf numFmtId="44" fontId="3" fillId="7" borderId="93" xfId="19" applyFont="1" applyFill="1" applyBorder="1" applyAlignment="1" applyProtection="1">
      <alignment horizontal="center" vertical="center"/>
      <protection hidden="1"/>
    </xf>
    <xf numFmtId="0" fontId="11" fillId="0" borderId="187" xfId="0" applyFont="1" applyBorder="1" applyAlignment="1" applyProtection="1">
      <alignment horizontal="centerContinuous" vertical="center"/>
      <protection hidden="1"/>
    </xf>
    <xf numFmtId="49" fontId="3" fillId="7" borderId="164" xfId="0" applyNumberFormat="1" applyFont="1" applyFill="1" applyBorder="1" applyAlignment="1" applyProtection="1">
      <alignment horizontal="center" vertical="center"/>
      <protection hidden="1"/>
    </xf>
    <xf numFmtId="0" fontId="19" fillId="7" borderId="65" xfId="0" applyFont="1" applyFill="1" applyBorder="1" applyAlignment="1" applyProtection="1">
      <alignment horizontal="center" vertical="center"/>
      <protection hidden="1"/>
    </xf>
    <xf numFmtId="0" fontId="3" fillId="7" borderId="93" xfId="0" applyFont="1" applyFill="1" applyBorder="1" applyAlignment="1" applyProtection="1">
      <alignment horizontal="left" vertical="center" wrapText="1"/>
      <protection hidden="1"/>
    </xf>
    <xf numFmtId="4" fontId="3" fillId="0" borderId="93" xfId="0" applyNumberFormat="1" applyFont="1" applyBorder="1" applyAlignment="1" applyProtection="1">
      <alignment horizontal="center" vertical="center" wrapText="1"/>
      <protection hidden="1"/>
    </xf>
    <xf numFmtId="10" fontId="24" fillId="7" borderId="172" xfId="0" applyNumberFormat="1" applyFont="1" applyFill="1" applyBorder="1" applyAlignment="1" applyProtection="1">
      <alignment horizontal="center" vertical="center"/>
      <protection hidden="1"/>
    </xf>
    <xf numFmtId="49" fontId="3" fillId="7" borderId="63" xfId="0" applyNumberFormat="1" applyFont="1" applyFill="1" applyBorder="1" applyAlignment="1" applyProtection="1">
      <alignment horizontal="center" vertical="center"/>
      <protection hidden="1"/>
    </xf>
    <xf numFmtId="44" fontId="3" fillId="7" borderId="63" xfId="19" applyFont="1" applyFill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19" fillId="0" borderId="14" xfId="0" applyFont="1" applyBorder="1" applyAlignment="1" applyProtection="1">
      <alignment horizontal="center" vertical="center"/>
      <protection hidden="1"/>
    </xf>
    <xf numFmtId="10" fontId="24" fillId="0" borderId="122" xfId="0" applyNumberFormat="1" applyFont="1" applyBorder="1" applyAlignment="1" applyProtection="1">
      <alignment horizontal="center" vertical="center"/>
      <protection hidden="1"/>
    </xf>
    <xf numFmtId="0" fontId="11" fillId="0" borderId="188" xfId="0" applyFont="1" applyBorder="1" applyAlignment="1" applyProtection="1">
      <alignment horizontal="centerContinuous" vertical="center"/>
      <protection hidden="1"/>
    </xf>
    <xf numFmtId="0" fontId="7" fillId="0" borderId="117" xfId="0" applyFont="1" applyBorder="1" applyAlignment="1" applyProtection="1">
      <alignment horizontal="centerContinuous"/>
      <protection hidden="1"/>
    </xf>
    <xf numFmtId="0" fontId="11" fillId="0" borderId="117" xfId="0" applyFont="1" applyBorder="1" applyAlignment="1" applyProtection="1">
      <alignment horizontal="center" vertical="center" wrapText="1"/>
      <protection hidden="1"/>
    </xf>
    <xf numFmtId="0" fontId="11" fillId="0" borderId="117" xfId="0" applyFont="1" applyBorder="1" applyAlignment="1" applyProtection="1">
      <alignment horizontal="left" vertical="center" wrapText="1"/>
      <protection hidden="1"/>
    </xf>
    <xf numFmtId="166" fontId="11" fillId="0" borderId="118" xfId="0" applyNumberFormat="1" applyFont="1" applyBorder="1" applyAlignment="1" applyProtection="1">
      <alignment horizontal="centerContinuous" vertical="center"/>
      <protection hidden="1"/>
    </xf>
    <xf numFmtId="44" fontId="7" fillId="0" borderId="117" xfId="19" applyFont="1" applyBorder="1" applyAlignment="1" applyProtection="1">
      <alignment horizontal="centerContinuous"/>
      <protection hidden="1"/>
    </xf>
    <xf numFmtId="10" fontId="29" fillId="0" borderId="121" xfId="0" applyNumberFormat="1" applyFont="1" applyBorder="1" applyAlignment="1" applyProtection="1">
      <alignment horizontal="center" vertical="center" wrapText="1"/>
      <protection hidden="1"/>
    </xf>
    <xf numFmtId="10" fontId="24" fillId="0" borderId="165" xfId="0" applyNumberFormat="1" applyFont="1" applyBorder="1" applyAlignment="1" applyProtection="1">
      <alignment horizontal="center" vertical="center"/>
      <protection hidden="1"/>
    </xf>
    <xf numFmtId="10" fontId="24" fillId="0" borderId="222" xfId="0" applyNumberFormat="1" applyFont="1" applyBorder="1" applyAlignment="1" applyProtection="1">
      <alignment horizontal="center" vertical="center"/>
      <protection hidden="1"/>
    </xf>
    <xf numFmtId="44" fontId="3" fillId="0" borderId="14" xfId="19" applyFont="1" applyFill="1" applyBorder="1" applyAlignment="1" applyProtection="1">
      <alignment horizontal="center" vertical="center"/>
      <protection hidden="1"/>
    </xf>
    <xf numFmtId="4" fontId="3" fillId="0" borderId="18" xfId="0" applyNumberFormat="1" applyFont="1" applyBorder="1" applyAlignment="1" applyProtection="1">
      <alignment horizontal="center" vertical="center"/>
      <protection hidden="1"/>
    </xf>
    <xf numFmtId="49" fontId="3" fillId="0" borderId="173" xfId="0" applyNumberFormat="1" applyFont="1" applyBorder="1" applyAlignment="1" applyProtection="1">
      <alignment horizontal="center" vertical="center"/>
      <protection hidden="1"/>
    </xf>
    <xf numFmtId="0" fontId="19" fillId="0" borderId="75" xfId="0" applyFont="1" applyBorder="1" applyAlignment="1" applyProtection="1">
      <alignment horizontal="center" vertical="center"/>
      <protection hidden="1"/>
    </xf>
    <xf numFmtId="0" fontId="3" fillId="0" borderId="76" xfId="0" applyFont="1" applyBorder="1" applyAlignment="1" applyProtection="1">
      <alignment horizontal="center" vertical="center" wrapText="1"/>
      <protection hidden="1"/>
    </xf>
    <xf numFmtId="0" fontId="3" fillId="0" borderId="77" xfId="0" applyFont="1" applyBorder="1" applyAlignment="1" applyProtection="1">
      <alignment horizontal="left" vertical="top" wrapText="1"/>
      <protection hidden="1"/>
    </xf>
    <xf numFmtId="10" fontId="24" fillId="0" borderId="131" xfId="0" applyNumberFormat="1" applyFont="1" applyBorder="1" applyAlignment="1" applyProtection="1">
      <alignment horizontal="center" vertical="center" wrapText="1"/>
      <protection hidden="1"/>
    </xf>
    <xf numFmtId="49" fontId="3" fillId="0" borderId="174" xfId="0" applyNumberFormat="1" applyFont="1" applyBorder="1" applyAlignment="1" applyProtection="1">
      <alignment horizontal="center" vertical="center"/>
      <protection hidden="1"/>
    </xf>
    <xf numFmtId="0" fontId="19" fillId="0" borderId="71" xfId="0" applyFont="1" applyBorder="1" applyAlignment="1" applyProtection="1">
      <alignment horizontal="center" vertical="center"/>
      <protection hidden="1"/>
    </xf>
    <xf numFmtId="0" fontId="3" fillId="0" borderId="119" xfId="0" applyFont="1" applyBorder="1" applyAlignment="1" applyProtection="1">
      <alignment horizontal="center" vertical="center" wrapText="1"/>
      <protection hidden="1"/>
    </xf>
    <xf numFmtId="0" fontId="3" fillId="0" borderId="73" xfId="0" applyFont="1" applyBorder="1" applyAlignment="1" applyProtection="1">
      <alignment horizontal="left" vertical="top" wrapText="1"/>
      <protection hidden="1"/>
    </xf>
    <xf numFmtId="44" fontId="3" fillId="0" borderId="5" xfId="19" applyFont="1" applyBorder="1" applyAlignment="1" applyProtection="1">
      <alignment horizontal="center" vertical="center"/>
      <protection hidden="1"/>
    </xf>
    <xf numFmtId="44" fontId="3" fillId="0" borderId="67" xfId="19" applyFont="1" applyBorder="1" applyAlignment="1" applyProtection="1">
      <alignment horizontal="center" vertical="center"/>
      <protection hidden="1"/>
    </xf>
    <xf numFmtId="49" fontId="3" fillId="0" borderId="175" xfId="0" applyNumberFormat="1" applyFont="1" applyBorder="1" applyAlignment="1" applyProtection="1">
      <alignment horizontal="center" vertical="center"/>
      <protection hidden="1"/>
    </xf>
    <xf numFmtId="44" fontId="3" fillId="0" borderId="206" xfId="19" applyFont="1" applyBorder="1" applyAlignment="1" applyProtection="1">
      <alignment horizontal="center" vertical="center"/>
      <protection hidden="1"/>
    </xf>
    <xf numFmtId="49" fontId="3" fillId="0" borderId="182" xfId="0" applyNumberFormat="1" applyFont="1" applyBorder="1" applyAlignment="1" applyProtection="1">
      <alignment horizontal="center" vertical="center"/>
      <protection hidden="1"/>
    </xf>
    <xf numFmtId="0" fontId="19" fillId="0" borderId="90" xfId="0" applyFont="1" applyBorder="1" applyAlignment="1" applyProtection="1">
      <alignment horizontal="center" vertical="center"/>
      <protection hidden="1"/>
    </xf>
    <xf numFmtId="0" fontId="3" fillId="0" borderId="72" xfId="0" applyFont="1" applyBorder="1" applyAlignment="1" applyProtection="1">
      <alignment horizontal="left" vertical="top" wrapText="1"/>
      <protection hidden="1"/>
    </xf>
    <xf numFmtId="44" fontId="3" fillId="7" borderId="130" xfId="19" applyFont="1" applyFill="1" applyBorder="1" applyAlignment="1" applyProtection="1">
      <alignment horizontal="center" vertical="center"/>
      <protection hidden="1"/>
    </xf>
    <xf numFmtId="0" fontId="3" fillId="0" borderId="70" xfId="0" applyFont="1" applyBorder="1" applyAlignment="1" applyProtection="1">
      <alignment horizontal="left" vertical="top" wrapText="1"/>
      <protection hidden="1"/>
    </xf>
    <xf numFmtId="49" fontId="3" fillId="0" borderId="189" xfId="0" applyNumberFormat="1" applyFont="1" applyBorder="1" applyAlignment="1" applyProtection="1">
      <alignment horizontal="center" vertical="center"/>
      <protection hidden="1"/>
    </xf>
    <xf numFmtId="10" fontId="29" fillId="0" borderId="165" xfId="0" applyNumberFormat="1" applyFont="1" applyBorder="1" applyAlignment="1" applyProtection="1">
      <alignment horizontal="center" vertical="center" wrapText="1"/>
      <protection hidden="1"/>
    </xf>
    <xf numFmtId="10" fontId="24" fillId="0" borderId="186" xfId="0" applyNumberFormat="1" applyFont="1" applyBorder="1" applyAlignment="1" applyProtection="1">
      <alignment horizontal="center" vertical="center" wrapText="1"/>
      <protection hidden="1"/>
    </xf>
    <xf numFmtId="49" fontId="3" fillId="0" borderId="176" xfId="0" applyNumberFormat="1" applyFont="1" applyBorder="1" applyAlignment="1" applyProtection="1">
      <alignment horizontal="center" vertical="center"/>
      <protection hidden="1"/>
    </xf>
    <xf numFmtId="0" fontId="3" fillId="0" borderId="90" xfId="0" applyFont="1" applyBorder="1" applyAlignment="1" applyProtection="1">
      <alignment horizontal="center" vertical="center" wrapText="1"/>
      <protection hidden="1"/>
    </xf>
    <xf numFmtId="10" fontId="24" fillId="0" borderId="172" xfId="0" applyNumberFormat="1" applyFont="1" applyBorder="1" applyAlignment="1" applyProtection="1">
      <alignment horizontal="center" vertical="center" wrapText="1"/>
      <protection hidden="1"/>
    </xf>
    <xf numFmtId="49" fontId="3" fillId="0" borderId="179" xfId="0" applyNumberFormat="1" applyFont="1" applyBorder="1" applyAlignment="1" applyProtection="1">
      <alignment horizontal="center" vertical="center"/>
      <protection hidden="1"/>
    </xf>
    <xf numFmtId="0" fontId="19" fillId="0" borderId="119" xfId="0" applyFont="1" applyBorder="1" applyAlignment="1" applyProtection="1">
      <alignment horizontal="center" vertical="center"/>
      <protection hidden="1"/>
    </xf>
    <xf numFmtId="0" fontId="3" fillId="0" borderId="126" xfId="0" applyFont="1" applyBorder="1" applyAlignment="1" applyProtection="1">
      <alignment horizontal="left" vertical="top" wrapText="1"/>
      <protection hidden="1"/>
    </xf>
    <xf numFmtId="10" fontId="24" fillId="0" borderId="170" xfId="0" applyNumberFormat="1" applyFont="1" applyBorder="1" applyAlignment="1" applyProtection="1">
      <alignment horizontal="center" vertical="center" wrapText="1"/>
      <protection hidden="1"/>
    </xf>
    <xf numFmtId="49" fontId="3" fillId="0" borderId="181" xfId="0" applyNumberFormat="1" applyFont="1" applyBorder="1" applyAlignment="1" applyProtection="1">
      <alignment horizontal="center" vertical="center"/>
      <protection hidden="1"/>
    </xf>
    <xf numFmtId="44" fontId="3" fillId="0" borderId="130" xfId="19" applyFont="1" applyBorder="1" applyAlignment="1" applyProtection="1">
      <alignment horizontal="center" vertical="center"/>
      <protection hidden="1"/>
    </xf>
    <xf numFmtId="0" fontId="19" fillId="0" borderId="220" xfId="0" applyFont="1" applyBorder="1" applyAlignment="1" applyProtection="1">
      <alignment horizontal="center" vertical="center"/>
      <protection hidden="1"/>
    </xf>
    <xf numFmtId="0" fontId="3" fillId="0" borderId="220" xfId="0" applyFont="1" applyBorder="1" applyAlignment="1" applyProtection="1">
      <alignment horizontal="center" vertical="center" wrapText="1"/>
      <protection hidden="1"/>
    </xf>
    <xf numFmtId="0" fontId="3" fillId="0" borderId="220" xfId="0" applyFont="1" applyBorder="1" applyAlignment="1" applyProtection="1">
      <alignment horizontal="left" vertical="top" wrapText="1"/>
      <protection hidden="1"/>
    </xf>
    <xf numFmtId="4" fontId="3" fillId="0" borderId="220" xfId="0" applyNumberFormat="1" applyFont="1" applyBorder="1" applyAlignment="1" applyProtection="1">
      <alignment horizontal="center" vertical="center"/>
      <protection hidden="1"/>
    </xf>
    <xf numFmtId="4" fontId="3" fillId="0" borderId="220" xfId="0" applyNumberFormat="1" applyFont="1" applyBorder="1" applyAlignment="1" applyProtection="1">
      <alignment horizontal="center" vertical="center" wrapText="1"/>
      <protection hidden="1"/>
    </xf>
    <xf numFmtId="44" fontId="3" fillId="0" borderId="5" xfId="19" applyFont="1" applyFill="1" applyBorder="1" applyAlignment="1" applyProtection="1">
      <alignment horizontal="center" vertical="center"/>
      <protection hidden="1"/>
    </xf>
    <xf numFmtId="44" fontId="3" fillId="7" borderId="129" xfId="19" applyFont="1" applyFill="1" applyBorder="1" applyAlignment="1" applyProtection="1">
      <alignment horizontal="center" vertical="center"/>
      <protection hidden="1"/>
    </xf>
    <xf numFmtId="44" fontId="3" fillId="0" borderId="124" xfId="19" applyFont="1" applyBorder="1" applyAlignment="1" applyProtection="1">
      <alignment horizontal="center" vertical="center"/>
      <protection hidden="1"/>
    </xf>
    <xf numFmtId="0" fontId="19" fillId="0" borderId="221" xfId="0" applyFont="1" applyBorder="1" applyAlignment="1" applyProtection="1">
      <alignment horizontal="center" vertical="center"/>
      <protection hidden="1"/>
    </xf>
    <xf numFmtId="0" fontId="3" fillId="0" borderId="221" xfId="0" applyFont="1" applyBorder="1" applyAlignment="1" applyProtection="1">
      <alignment horizontal="center" vertical="center" wrapText="1"/>
      <protection hidden="1"/>
    </xf>
    <xf numFmtId="0" fontId="3" fillId="0" borderId="71" xfId="0" applyFont="1" applyBorder="1" applyAlignment="1" applyProtection="1">
      <alignment horizontal="left" vertical="top" wrapText="1"/>
      <protection hidden="1"/>
    </xf>
    <xf numFmtId="49" fontId="3" fillId="0" borderId="180" xfId="0" applyNumberFormat="1" applyFont="1" applyBorder="1" applyAlignment="1" applyProtection="1">
      <alignment horizontal="center" vertical="center"/>
      <protection hidden="1"/>
    </xf>
    <xf numFmtId="0" fontId="3" fillId="0" borderId="126" xfId="0" applyFont="1" applyBorder="1" applyAlignment="1" applyProtection="1">
      <alignment horizontal="center" vertical="center" wrapText="1"/>
      <protection hidden="1"/>
    </xf>
    <xf numFmtId="0" fontId="19" fillId="0" borderId="200" xfId="0" applyFont="1" applyBorder="1" applyAlignment="1" applyProtection="1">
      <alignment horizontal="center" vertical="center"/>
      <protection hidden="1"/>
    </xf>
    <xf numFmtId="0" fontId="3" fillId="0" borderId="200" xfId="0" applyFont="1" applyBorder="1" applyAlignment="1" applyProtection="1">
      <alignment horizontal="center" vertical="center" wrapText="1"/>
      <protection hidden="1"/>
    </xf>
    <xf numFmtId="44" fontId="7" fillId="0" borderId="201" xfId="19" applyFont="1" applyBorder="1" applyAlignment="1" applyProtection="1">
      <alignment horizontal="centerContinuous"/>
      <protection hidden="1"/>
    </xf>
    <xf numFmtId="0" fontId="7" fillId="0" borderId="202" xfId="0" applyFont="1" applyBorder="1" applyAlignment="1" applyProtection="1">
      <alignment horizontal="centerContinuous"/>
      <protection hidden="1"/>
    </xf>
    <xf numFmtId="44" fontId="3" fillId="0" borderId="197" xfId="19" applyFont="1" applyFill="1" applyBorder="1" applyAlignment="1" applyProtection="1">
      <alignment horizontal="center" vertical="center"/>
      <protection hidden="1"/>
    </xf>
    <xf numFmtId="0" fontId="3" fillId="0" borderId="114" xfId="0" applyFont="1" applyBorder="1" applyAlignment="1" applyProtection="1">
      <alignment horizontal="left" vertical="top" wrapText="1"/>
      <protection hidden="1"/>
    </xf>
    <xf numFmtId="44" fontId="3" fillId="0" borderId="120" xfId="19" applyFont="1" applyFill="1" applyBorder="1" applyAlignment="1" applyProtection="1">
      <alignment horizontal="center" vertical="center"/>
      <protection hidden="1"/>
    </xf>
    <xf numFmtId="0" fontId="3" fillId="0" borderId="119" xfId="0" quotePrefix="1" applyFont="1" applyBorder="1" applyAlignment="1" applyProtection="1">
      <alignment horizontal="center" vertical="center" wrapText="1"/>
      <protection hidden="1"/>
    </xf>
    <xf numFmtId="0" fontId="3" fillId="0" borderId="92" xfId="0" quotePrefix="1" applyFont="1" applyBorder="1" applyAlignment="1" applyProtection="1">
      <alignment horizontal="center" vertical="center" wrapText="1"/>
      <protection hidden="1"/>
    </xf>
    <xf numFmtId="44" fontId="3" fillId="0" borderId="65" xfId="19" applyFont="1" applyBorder="1" applyAlignment="1" applyProtection="1">
      <alignment horizontal="center" vertical="center"/>
      <protection hidden="1"/>
    </xf>
    <xf numFmtId="0" fontId="3" fillId="0" borderId="90" xfId="0" quotePrefix="1" applyFont="1" applyBorder="1" applyAlignment="1" applyProtection="1">
      <alignment horizontal="center" vertical="center" wrapText="1"/>
      <protection hidden="1"/>
    </xf>
    <xf numFmtId="4" fontId="3" fillId="7" borderId="65" xfId="0" applyNumberFormat="1" applyFont="1" applyFill="1" applyBorder="1" applyAlignment="1" applyProtection="1">
      <alignment horizontal="center" vertical="center"/>
      <protection hidden="1"/>
    </xf>
    <xf numFmtId="166" fontId="11" fillId="0" borderId="219" xfId="0" applyNumberFormat="1" applyFont="1" applyBorder="1" applyAlignment="1" applyProtection="1">
      <alignment horizontal="centerContinuous" vertical="center"/>
      <protection hidden="1"/>
    </xf>
    <xf numFmtId="49" fontId="3" fillId="0" borderId="199" xfId="0" applyNumberFormat="1" applyFont="1" applyBorder="1" applyAlignment="1" applyProtection="1">
      <alignment horizontal="center" vertical="center"/>
      <protection hidden="1"/>
    </xf>
    <xf numFmtId="49" fontId="3" fillId="0" borderId="177" xfId="0" applyNumberFormat="1" applyFont="1" applyBorder="1" applyAlignment="1" applyProtection="1">
      <alignment horizontal="center" vertical="center"/>
      <protection hidden="1"/>
    </xf>
    <xf numFmtId="0" fontId="19" fillId="0" borderId="193" xfId="0" applyFont="1" applyBorder="1" applyAlignment="1" applyProtection="1">
      <alignment horizontal="center" vertical="center"/>
      <protection hidden="1"/>
    </xf>
    <xf numFmtId="0" fontId="3" fillId="0" borderId="193" xfId="0" applyFont="1" applyBorder="1" applyAlignment="1" applyProtection="1">
      <alignment horizontal="center" vertical="center" wrapText="1"/>
      <protection hidden="1"/>
    </xf>
    <xf numFmtId="4" fontId="3" fillId="0" borderId="123" xfId="0" applyNumberFormat="1" applyFont="1" applyBorder="1" applyAlignment="1" applyProtection="1">
      <alignment horizontal="center" vertical="center"/>
      <protection hidden="1"/>
    </xf>
    <xf numFmtId="4" fontId="3" fillId="0" borderId="123" xfId="0" applyNumberFormat="1" applyFont="1" applyBorder="1" applyAlignment="1" applyProtection="1">
      <alignment horizontal="center" vertical="center" wrapText="1"/>
      <protection hidden="1"/>
    </xf>
    <xf numFmtId="44" fontId="3" fillId="7" borderId="123" xfId="19" applyFont="1" applyFill="1" applyBorder="1" applyAlignment="1" applyProtection="1">
      <alignment horizontal="center" vertical="center"/>
      <protection hidden="1"/>
    </xf>
    <xf numFmtId="4" fontId="3" fillId="7" borderId="66" xfId="0" applyNumberFormat="1" applyFont="1" applyFill="1" applyBorder="1" applyAlignment="1" applyProtection="1">
      <alignment horizontal="center" vertical="center"/>
      <protection hidden="1"/>
    </xf>
    <xf numFmtId="10" fontId="24" fillId="0" borderId="185" xfId="0" applyNumberFormat="1" applyFont="1" applyBorder="1" applyAlignment="1" applyProtection="1">
      <alignment horizontal="center" vertical="center" wrapText="1"/>
      <protection hidden="1"/>
    </xf>
    <xf numFmtId="10" fontId="24" fillId="0" borderId="165" xfId="0" applyNumberFormat="1" applyFont="1" applyBorder="1" applyAlignment="1" applyProtection="1">
      <alignment horizontal="center" vertical="center" wrapText="1"/>
      <protection hidden="1"/>
    </xf>
    <xf numFmtId="44" fontId="3" fillId="0" borderId="227" xfId="19" applyFont="1" applyBorder="1" applyAlignment="1" applyProtection="1">
      <alignment horizontal="center" vertical="center"/>
      <protection hidden="1"/>
    </xf>
    <xf numFmtId="0" fontId="19" fillId="0" borderId="226" xfId="0" applyFont="1" applyBorder="1" applyAlignment="1" applyProtection="1">
      <alignment horizontal="center" vertical="center"/>
      <protection hidden="1"/>
    </xf>
    <xf numFmtId="0" fontId="3" fillId="0" borderId="226" xfId="0" applyFont="1" applyBorder="1" applyAlignment="1" applyProtection="1">
      <alignment horizontal="left" vertical="top" wrapText="1"/>
      <protection hidden="1"/>
    </xf>
    <xf numFmtId="0" fontId="19" fillId="0" borderId="5" xfId="0" applyFont="1" applyBorder="1" applyAlignment="1" applyProtection="1">
      <alignment horizontal="center" vertical="center"/>
      <protection hidden="1"/>
    </xf>
    <xf numFmtId="0" fontId="3" fillId="0" borderId="217" xfId="0" applyFont="1" applyBorder="1" applyAlignment="1" applyProtection="1">
      <alignment horizontal="center" vertical="center" wrapText="1"/>
      <protection hidden="1"/>
    </xf>
    <xf numFmtId="0" fontId="3" fillId="0" borderId="217" xfId="0" applyFont="1" applyBorder="1" applyAlignment="1" applyProtection="1">
      <alignment horizontal="left" vertical="top" wrapText="1"/>
      <protection hidden="1"/>
    </xf>
    <xf numFmtId="4" fontId="3" fillId="0" borderId="217" xfId="0" applyNumberFormat="1" applyFont="1" applyBorder="1" applyAlignment="1" applyProtection="1">
      <alignment horizontal="center" vertical="center"/>
      <protection hidden="1"/>
    </xf>
    <xf numFmtId="4" fontId="3" fillId="0" borderId="217" xfId="0" applyNumberFormat="1" applyFont="1" applyBorder="1" applyAlignment="1" applyProtection="1">
      <alignment horizontal="center" vertical="center" wrapText="1"/>
      <protection hidden="1"/>
    </xf>
    <xf numFmtId="44" fontId="3" fillId="7" borderId="218" xfId="19" applyFont="1" applyFill="1" applyBorder="1" applyAlignment="1" applyProtection="1">
      <alignment horizontal="center" vertical="center"/>
      <protection hidden="1"/>
    </xf>
    <xf numFmtId="49" fontId="3" fillId="0" borderId="214" xfId="0" applyNumberFormat="1" applyFont="1" applyBorder="1" applyAlignment="1" applyProtection="1">
      <alignment horizontal="center" vertical="center"/>
      <protection hidden="1"/>
    </xf>
    <xf numFmtId="0" fontId="19" fillId="0" borderId="215" xfId="0" applyFont="1" applyBorder="1" applyAlignment="1" applyProtection="1">
      <alignment horizontal="center" vertical="center"/>
      <protection hidden="1"/>
    </xf>
    <xf numFmtId="0" fontId="3" fillId="0" borderId="215" xfId="0" applyFont="1" applyBorder="1" applyAlignment="1" applyProtection="1">
      <alignment horizontal="center" vertical="center" wrapText="1"/>
      <protection hidden="1"/>
    </xf>
    <xf numFmtId="0" fontId="3" fillId="0" borderId="216" xfId="0" applyFont="1" applyBorder="1" applyAlignment="1" applyProtection="1">
      <alignment horizontal="left" vertical="top" wrapText="1"/>
      <protection hidden="1"/>
    </xf>
    <xf numFmtId="4" fontId="3" fillId="0" borderId="216" xfId="0" applyNumberFormat="1" applyFont="1" applyBorder="1" applyAlignment="1" applyProtection="1">
      <alignment horizontal="center" vertical="center"/>
      <protection hidden="1"/>
    </xf>
    <xf numFmtId="4" fontId="3" fillId="0" borderId="216" xfId="0" applyNumberFormat="1" applyFont="1" applyBorder="1" applyAlignment="1" applyProtection="1">
      <alignment horizontal="center" vertical="center" wrapText="1"/>
      <protection hidden="1"/>
    </xf>
    <xf numFmtId="49" fontId="3" fillId="0" borderId="198" xfId="0" applyNumberFormat="1" applyFont="1" applyBorder="1" applyAlignment="1" applyProtection="1">
      <alignment horizontal="center" vertical="center"/>
      <protection hidden="1"/>
    </xf>
    <xf numFmtId="0" fontId="19" fillId="0" borderId="191" xfId="0" applyFont="1" applyBorder="1" applyAlignment="1" applyProtection="1">
      <alignment horizontal="center" vertical="center"/>
      <protection hidden="1"/>
    </xf>
    <xf numFmtId="0" fontId="3" fillId="0" borderId="191" xfId="0" applyFont="1" applyBorder="1" applyAlignment="1" applyProtection="1">
      <alignment horizontal="center" vertical="center" wrapText="1"/>
      <protection hidden="1"/>
    </xf>
    <xf numFmtId="0" fontId="3" fillId="0" borderId="192" xfId="0" applyFont="1" applyBorder="1" applyAlignment="1" applyProtection="1">
      <alignment horizontal="left" vertical="top" wrapText="1"/>
      <protection hidden="1"/>
    </xf>
    <xf numFmtId="4" fontId="3" fillId="0" borderId="192" xfId="0" applyNumberFormat="1" applyFont="1" applyBorder="1" applyAlignment="1" applyProtection="1">
      <alignment horizontal="center" vertical="center"/>
      <protection hidden="1"/>
    </xf>
    <xf numFmtId="4" fontId="3" fillId="0" borderId="192" xfId="0" applyNumberFormat="1" applyFont="1" applyBorder="1" applyAlignment="1" applyProtection="1">
      <alignment horizontal="center" vertical="center" wrapText="1"/>
      <protection hidden="1"/>
    </xf>
    <xf numFmtId="49" fontId="3" fillId="0" borderId="190" xfId="0" applyNumberFormat="1" applyFont="1" applyBorder="1" applyAlignment="1" applyProtection="1">
      <alignment horizontal="center" vertical="center"/>
      <protection hidden="1"/>
    </xf>
    <xf numFmtId="0" fontId="3" fillId="0" borderId="157" xfId="0" applyFont="1" applyBorder="1" applyAlignment="1" applyProtection="1">
      <alignment horizontal="center" vertical="center"/>
      <protection hidden="1"/>
    </xf>
    <xf numFmtId="0" fontId="3" fillId="0" borderId="157" xfId="0" applyFont="1" applyBorder="1" applyAlignment="1" applyProtection="1">
      <alignment horizontal="center" vertical="center" wrapText="1"/>
      <protection hidden="1"/>
    </xf>
    <xf numFmtId="0" fontId="3" fillId="0" borderId="158" xfId="0" applyFont="1" applyBorder="1" applyAlignment="1" applyProtection="1">
      <alignment horizontal="left" vertical="top" wrapText="1"/>
      <protection hidden="1"/>
    </xf>
    <xf numFmtId="4" fontId="3" fillId="0" borderId="158" xfId="0" applyNumberFormat="1" applyFont="1" applyBorder="1" applyAlignment="1" applyProtection="1">
      <alignment horizontal="center" vertical="center"/>
      <protection hidden="1"/>
    </xf>
    <xf numFmtId="4" fontId="3" fillId="7" borderId="158" xfId="0" applyNumberFormat="1" applyFont="1" applyFill="1" applyBorder="1" applyAlignment="1" applyProtection="1">
      <alignment horizontal="center" vertical="center"/>
      <protection hidden="1"/>
    </xf>
    <xf numFmtId="44" fontId="3" fillId="0" borderId="158" xfId="19" applyFont="1" applyBorder="1" applyAlignment="1" applyProtection="1">
      <alignment horizontal="center" vertical="center" wrapText="1"/>
      <protection hidden="1"/>
    </xf>
    <xf numFmtId="0" fontId="3" fillId="0" borderId="191" xfId="0" applyFont="1" applyBorder="1" applyAlignment="1" applyProtection="1">
      <alignment horizontal="center" vertical="center"/>
      <protection hidden="1"/>
    </xf>
    <xf numFmtId="4" fontId="3" fillId="7" borderId="192" xfId="0" applyNumberFormat="1" applyFont="1" applyFill="1" applyBorder="1" applyAlignment="1" applyProtection="1">
      <alignment horizontal="center" vertical="center"/>
      <protection hidden="1"/>
    </xf>
    <xf numFmtId="44" fontId="3" fillId="0" borderId="192" xfId="19" applyFont="1" applyBorder="1" applyAlignment="1" applyProtection="1">
      <alignment horizontal="center" vertical="center" wrapText="1"/>
      <protection hidden="1"/>
    </xf>
    <xf numFmtId="0" fontId="3" fillId="0" borderId="235" xfId="0" applyFont="1" applyBorder="1" applyAlignment="1" applyProtection="1">
      <alignment horizontal="center" vertical="center" wrapText="1"/>
      <protection hidden="1"/>
    </xf>
    <xf numFmtId="0" fontId="3" fillId="0" borderId="236" xfId="0" applyFont="1" applyBorder="1" applyAlignment="1" applyProtection="1">
      <alignment horizontal="left" vertical="top" wrapText="1"/>
      <protection hidden="1"/>
    </xf>
    <xf numFmtId="4" fontId="3" fillId="0" borderId="236" xfId="0" applyNumberFormat="1" applyFont="1" applyBorder="1" applyAlignment="1" applyProtection="1">
      <alignment horizontal="center" vertical="center"/>
      <protection hidden="1"/>
    </xf>
    <xf numFmtId="4" fontId="3" fillId="7" borderId="236" xfId="0" applyNumberFormat="1" applyFont="1" applyFill="1" applyBorder="1" applyAlignment="1" applyProtection="1">
      <alignment horizontal="center" vertical="center"/>
      <protection hidden="1"/>
    </xf>
    <xf numFmtId="0" fontId="3" fillId="0" borderId="193" xfId="0" applyFont="1" applyBorder="1" applyAlignment="1" applyProtection="1">
      <alignment horizontal="center" vertical="center"/>
      <protection hidden="1"/>
    </xf>
    <xf numFmtId="0" fontId="3" fillId="0" borderId="123" xfId="0" applyFont="1" applyBorder="1" applyAlignment="1" applyProtection="1">
      <alignment horizontal="left" vertical="top" wrapText="1"/>
      <protection hidden="1"/>
    </xf>
    <xf numFmtId="4" fontId="3" fillId="7" borderId="123" xfId="0" applyNumberFormat="1" applyFont="1" applyFill="1" applyBorder="1" applyAlignment="1" applyProtection="1">
      <alignment horizontal="center" vertical="center"/>
      <protection hidden="1"/>
    </xf>
    <xf numFmtId="44" fontId="3" fillId="0" borderId="123" xfId="19" applyFont="1" applyBorder="1" applyAlignment="1" applyProtection="1">
      <alignment horizontal="center" vertical="center" wrapText="1"/>
      <protection hidden="1"/>
    </xf>
    <xf numFmtId="10" fontId="24" fillId="0" borderId="178" xfId="0" applyNumberFormat="1" applyFont="1" applyBorder="1" applyAlignment="1" applyProtection="1">
      <alignment horizontal="center" vertical="center" wrapText="1"/>
      <protection hidden="1"/>
    </xf>
    <xf numFmtId="168" fontId="6" fillId="3" borderId="136" xfId="0" applyNumberFormat="1" applyFont="1" applyFill="1" applyBorder="1" applyAlignment="1" applyProtection="1">
      <alignment horizontal="centerContinuous" vertical="center" wrapText="1"/>
      <protection hidden="1"/>
    </xf>
    <xf numFmtId="168" fontId="6" fillId="3" borderId="91" xfId="0" applyNumberFormat="1" applyFont="1" applyFill="1" applyBorder="1" applyAlignment="1" applyProtection="1">
      <alignment horizontal="centerContinuous" vertical="center" wrapText="1"/>
      <protection hidden="1"/>
    </xf>
    <xf numFmtId="168" fontId="6" fillId="4" borderId="91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91" xfId="0" applyFont="1" applyFill="1" applyBorder="1" applyAlignment="1" applyProtection="1">
      <alignment horizontal="left" vertical="center" wrapText="1"/>
      <protection hidden="1"/>
    </xf>
    <xf numFmtId="44" fontId="6" fillId="3" borderId="91" xfId="19" applyFont="1" applyFill="1" applyBorder="1" applyAlignment="1" applyProtection="1">
      <alignment horizontal="centerContinuous" vertical="center" wrapText="1"/>
      <protection hidden="1"/>
    </xf>
    <xf numFmtId="166" fontId="6" fillId="3" borderId="91" xfId="0" applyNumberFormat="1" applyFont="1" applyFill="1" applyBorder="1" applyAlignment="1" applyProtection="1">
      <alignment horizontal="centerContinuous" vertical="center" wrapText="1"/>
      <protection hidden="1"/>
    </xf>
    <xf numFmtId="10" fontId="29" fillId="3" borderId="137" xfId="0" applyNumberFormat="1" applyFont="1" applyFill="1" applyBorder="1" applyAlignment="1" applyProtection="1">
      <alignment horizontal="center" vertical="center" wrapText="1"/>
      <protection hidden="1"/>
    </xf>
    <xf numFmtId="49" fontId="3" fillId="0" borderId="239" xfId="0" applyNumberFormat="1" applyFont="1" applyBorder="1" applyAlignment="1" applyProtection="1">
      <alignment horizontal="center" vertical="center"/>
      <protection hidden="1"/>
    </xf>
    <xf numFmtId="0" fontId="3" fillId="0" borderId="240" xfId="0" applyFont="1" applyBorder="1" applyAlignment="1" applyProtection="1">
      <alignment horizontal="center" vertical="center"/>
      <protection hidden="1"/>
    </xf>
    <xf numFmtId="0" fontId="3" fillId="0" borderId="240" xfId="0" applyFont="1" applyBorder="1" applyAlignment="1" applyProtection="1">
      <alignment horizontal="center" vertical="center" wrapText="1"/>
      <protection hidden="1"/>
    </xf>
    <xf numFmtId="0" fontId="3" fillId="0" borderId="241" xfId="0" applyFont="1" applyBorder="1" applyAlignment="1" applyProtection="1">
      <alignment horizontal="left" vertical="top" wrapText="1"/>
      <protection hidden="1"/>
    </xf>
    <xf numFmtId="4" fontId="3" fillId="0" borderId="241" xfId="0" applyNumberFormat="1" applyFont="1" applyBorder="1" applyAlignment="1" applyProtection="1">
      <alignment horizontal="center" vertical="center"/>
      <protection hidden="1"/>
    </xf>
    <xf numFmtId="4" fontId="3" fillId="0" borderId="242" xfId="0" applyNumberFormat="1" applyFont="1" applyBorder="1" applyAlignment="1" applyProtection="1">
      <alignment horizontal="center" vertical="center"/>
      <protection hidden="1"/>
    </xf>
    <xf numFmtId="10" fontId="24" fillId="0" borderId="243" xfId="0" applyNumberFormat="1" applyFont="1" applyBorder="1" applyAlignment="1" applyProtection="1">
      <alignment horizontal="center" vertical="center" wrapText="1"/>
      <protection hidden="1"/>
    </xf>
    <xf numFmtId="168" fontId="6" fillId="3" borderId="139" xfId="0" applyNumberFormat="1" applyFont="1" applyFill="1" applyBorder="1" applyAlignment="1" applyProtection="1">
      <alignment horizontal="centerContinuous" vertical="center" wrapText="1"/>
      <protection hidden="1"/>
    </xf>
    <xf numFmtId="168" fontId="6" fillId="3" borderId="140" xfId="0" applyNumberFormat="1" applyFont="1" applyFill="1" applyBorder="1" applyAlignment="1" applyProtection="1">
      <alignment horizontal="centerContinuous" vertical="center" wrapText="1"/>
      <protection hidden="1"/>
    </xf>
    <xf numFmtId="168" fontId="6" fillId="4" borderId="140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40" xfId="0" applyFont="1" applyFill="1" applyBorder="1" applyAlignment="1" applyProtection="1">
      <alignment horizontal="left" vertical="center" wrapText="1"/>
      <protection hidden="1"/>
    </xf>
    <xf numFmtId="44" fontId="6" fillId="3" borderId="140" xfId="19" applyFont="1" applyFill="1" applyBorder="1" applyAlignment="1" applyProtection="1">
      <alignment horizontal="centerContinuous" vertical="center" wrapText="1"/>
      <protection hidden="1"/>
    </xf>
    <xf numFmtId="166" fontId="6" fillId="3" borderId="140" xfId="0" applyNumberFormat="1" applyFont="1" applyFill="1" applyBorder="1" applyAlignment="1" applyProtection="1">
      <alignment horizontal="centerContinuous" vertical="center" wrapText="1"/>
      <protection hidden="1"/>
    </xf>
    <xf numFmtId="10" fontId="29" fillId="3" borderId="141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65" xfId="0" applyFont="1" applyBorder="1" applyAlignment="1" applyProtection="1">
      <alignment horizontal="left" vertical="center" wrapText="1"/>
      <protection hidden="1"/>
    </xf>
    <xf numFmtId="4" fontId="3" fillId="7" borderId="241" xfId="0" applyNumberFormat="1" applyFont="1" applyFill="1" applyBorder="1" applyAlignment="1" applyProtection="1">
      <alignment horizontal="center" vertical="center"/>
      <protection hidden="1"/>
    </xf>
    <xf numFmtId="4" fontId="3" fillId="7" borderId="242" xfId="0" applyNumberFormat="1" applyFont="1" applyFill="1" applyBorder="1" applyAlignment="1" applyProtection="1">
      <alignment horizontal="center" vertical="center"/>
      <protection hidden="1"/>
    </xf>
    <xf numFmtId="0" fontId="3" fillId="0" borderId="236" xfId="0" applyFont="1" applyBorder="1" applyAlignment="1" applyProtection="1">
      <alignment horizontal="center" vertical="center"/>
      <protection hidden="1"/>
    </xf>
    <xf numFmtId="0" fontId="3" fillId="0" borderId="251" xfId="0" applyFont="1" applyBorder="1" applyAlignment="1" applyProtection="1">
      <alignment horizontal="center" vertical="center" wrapText="1"/>
      <protection hidden="1"/>
    </xf>
    <xf numFmtId="0" fontId="3" fillId="0" borderId="251" xfId="0" applyFont="1" applyBorder="1" applyAlignment="1" applyProtection="1">
      <alignment horizontal="left" vertical="top" wrapText="1"/>
      <protection hidden="1"/>
    </xf>
    <xf numFmtId="4" fontId="3" fillId="0" borderId="251" xfId="0" applyNumberFormat="1" applyFont="1" applyBorder="1" applyAlignment="1" applyProtection="1">
      <alignment horizontal="center" vertical="center"/>
      <protection hidden="1"/>
    </xf>
    <xf numFmtId="0" fontId="3" fillId="0" borderId="126" xfId="0" applyFont="1" applyBorder="1" applyAlignment="1" applyProtection="1">
      <alignment horizontal="center" vertical="center"/>
      <protection hidden="1"/>
    </xf>
    <xf numFmtId="4" fontId="3" fillId="7" borderId="114" xfId="0" applyNumberFormat="1" applyFont="1" applyFill="1" applyBorder="1" applyAlignment="1" applyProtection="1">
      <alignment horizontal="center" vertical="center"/>
      <protection hidden="1"/>
    </xf>
    <xf numFmtId="10" fontId="24" fillId="0" borderId="252" xfId="0" applyNumberFormat="1" applyFont="1" applyBorder="1" applyAlignment="1" applyProtection="1">
      <alignment horizontal="center" vertical="center" wrapText="1"/>
      <protection hidden="1"/>
    </xf>
    <xf numFmtId="0" fontId="11" fillId="0" borderId="237" xfId="0" applyFont="1" applyBorder="1" applyAlignment="1" applyProtection="1">
      <alignment horizontal="center" vertical="center" wrapText="1"/>
      <protection hidden="1"/>
    </xf>
    <xf numFmtId="0" fontId="6" fillId="0" borderId="87" xfId="0" applyFont="1" applyBorder="1" applyAlignment="1" applyProtection="1">
      <alignment horizontal="left" vertical="center" wrapText="1"/>
      <protection hidden="1"/>
    </xf>
    <xf numFmtId="166" fontId="11" fillId="0" borderId="238" xfId="0" applyNumberFormat="1" applyFont="1" applyBorder="1" applyAlignment="1" applyProtection="1">
      <alignment horizontal="centerContinuous" vertical="center"/>
      <protection hidden="1"/>
    </xf>
    <xf numFmtId="44" fontId="7" fillId="0" borderId="87" xfId="19" applyFont="1" applyBorder="1" applyAlignment="1" applyProtection="1">
      <alignment horizontal="centerContinuous"/>
      <protection hidden="1"/>
    </xf>
    <xf numFmtId="0" fontId="3" fillId="0" borderId="215" xfId="0" applyFont="1" applyBorder="1" applyAlignment="1" applyProtection="1">
      <alignment horizontal="center" vertical="center"/>
      <protection hidden="1"/>
    </xf>
    <xf numFmtId="4" fontId="3" fillId="7" borderId="216" xfId="0" applyNumberFormat="1" applyFont="1" applyFill="1" applyBorder="1" applyAlignment="1" applyProtection="1">
      <alignment horizontal="center" vertical="center"/>
      <protection hidden="1"/>
    </xf>
    <xf numFmtId="10" fontId="24" fillId="0" borderId="122" xfId="0" applyNumberFormat="1" applyFont="1" applyBorder="1" applyAlignment="1" applyProtection="1">
      <alignment horizontal="center" vertical="center" wrapText="1"/>
      <protection hidden="1"/>
    </xf>
    <xf numFmtId="0" fontId="43" fillId="8" borderId="39" xfId="0" applyFont="1" applyFill="1" applyBorder="1" applyAlignment="1" applyProtection="1">
      <alignment vertical="center"/>
      <protection hidden="1"/>
    </xf>
    <xf numFmtId="0" fontId="43" fillId="8" borderId="142" xfId="0" applyFont="1" applyFill="1" applyBorder="1" applyAlignment="1" applyProtection="1">
      <alignment horizontal="left" vertical="center"/>
      <protection hidden="1"/>
    </xf>
    <xf numFmtId="0" fontId="43" fillId="8" borderId="142" xfId="0" applyFont="1" applyFill="1" applyBorder="1" applyAlignment="1" applyProtection="1">
      <alignment horizontal="center" vertical="center"/>
      <protection hidden="1"/>
    </xf>
    <xf numFmtId="4" fontId="43" fillId="8" borderId="44" xfId="0" applyNumberFormat="1" applyFont="1" applyFill="1" applyBorder="1" applyAlignment="1" applyProtection="1">
      <alignment horizontal="center" vertical="center"/>
      <protection hidden="1"/>
    </xf>
    <xf numFmtId="9" fontId="43" fillId="8" borderId="142" xfId="0" applyNumberFormat="1" applyFont="1" applyFill="1" applyBorder="1" applyAlignment="1" applyProtection="1">
      <alignment horizontal="center" vertical="center" wrapText="1"/>
      <protection hidden="1"/>
    </xf>
    <xf numFmtId="0" fontId="43" fillId="8" borderId="22" xfId="0" applyFont="1" applyFill="1" applyBorder="1" applyAlignment="1" applyProtection="1">
      <alignment vertical="center"/>
      <protection hidden="1"/>
    </xf>
    <xf numFmtId="0" fontId="43" fillId="8" borderId="7" xfId="0" applyFont="1" applyFill="1" applyBorder="1" applyAlignment="1" applyProtection="1">
      <alignment horizontal="left" vertical="center"/>
      <protection hidden="1"/>
    </xf>
    <xf numFmtId="0" fontId="43" fillId="8" borderId="7" xfId="0" applyFont="1" applyFill="1" applyBorder="1" applyAlignment="1" applyProtection="1">
      <alignment horizontal="center" vertical="center"/>
      <protection hidden="1"/>
    </xf>
    <xf numFmtId="9" fontId="43" fillId="8" borderId="9" xfId="0" applyNumberFormat="1" applyFont="1" applyFill="1" applyBorder="1" applyAlignment="1" applyProtection="1">
      <alignment horizontal="center" vertical="center" wrapText="1"/>
      <protection hidden="1"/>
    </xf>
    <xf numFmtId="44" fontId="3" fillId="11" borderId="58" xfId="19" applyFont="1" applyFill="1" applyBorder="1" applyAlignment="1" applyProtection="1">
      <alignment horizontal="center" vertical="center"/>
      <protection locked="0"/>
    </xf>
    <xf numFmtId="44" fontId="3" fillId="11" borderId="205" xfId="19" applyFont="1" applyFill="1" applyBorder="1" applyAlignment="1" applyProtection="1">
      <alignment horizontal="center" vertical="center"/>
      <protection locked="0"/>
    </xf>
    <xf numFmtId="44" fontId="3" fillId="11" borderId="77" xfId="19" applyFont="1" applyFill="1" applyBorder="1" applyAlignment="1" applyProtection="1">
      <alignment horizontal="center" vertical="center"/>
      <protection locked="0"/>
    </xf>
    <xf numFmtId="44" fontId="3" fillId="11" borderId="67" xfId="19" applyFont="1" applyFill="1" applyBorder="1" applyAlignment="1" applyProtection="1">
      <alignment horizontal="center" vertical="center"/>
      <protection locked="0"/>
    </xf>
    <xf numFmtId="44" fontId="3" fillId="11" borderId="70" xfId="19" applyFont="1" applyFill="1" applyBorder="1" applyAlignment="1" applyProtection="1">
      <alignment horizontal="center" vertical="center"/>
      <protection locked="0"/>
    </xf>
    <xf numFmtId="44" fontId="3" fillId="11" borderId="196" xfId="19" applyFont="1" applyFill="1" applyBorder="1" applyAlignment="1" applyProtection="1">
      <alignment horizontal="center" vertical="center"/>
      <protection locked="0"/>
    </xf>
    <xf numFmtId="44" fontId="3" fillId="11" borderId="128" xfId="19" applyFont="1" applyFill="1" applyBorder="1" applyAlignment="1" applyProtection="1">
      <alignment horizontal="center" vertical="center"/>
      <protection locked="0"/>
    </xf>
    <xf numFmtId="44" fontId="3" fillId="11" borderId="73" xfId="19" applyFont="1" applyFill="1" applyBorder="1" applyAlignment="1" applyProtection="1">
      <alignment horizontal="center" vertical="center"/>
      <protection locked="0"/>
    </xf>
    <xf numFmtId="44" fontId="3" fillId="11" borderId="127" xfId="19" applyFont="1" applyFill="1" applyBorder="1" applyAlignment="1" applyProtection="1">
      <alignment horizontal="center" vertical="center"/>
      <protection locked="0"/>
    </xf>
    <xf numFmtId="44" fontId="3" fillId="11" borderId="72" xfId="19" applyFont="1" applyFill="1" applyBorder="1" applyAlignment="1" applyProtection="1">
      <alignment horizontal="center" vertical="center"/>
      <protection locked="0"/>
    </xf>
    <xf numFmtId="44" fontId="3" fillId="11" borderId="114" xfId="19" applyFont="1" applyFill="1" applyBorder="1" applyAlignment="1" applyProtection="1">
      <alignment horizontal="center" vertical="center"/>
      <protection locked="0"/>
    </xf>
    <xf numFmtId="44" fontId="3" fillId="11" borderId="18" xfId="19" applyFont="1" applyFill="1" applyBorder="1" applyAlignment="1" applyProtection="1">
      <alignment horizontal="center" vertical="center"/>
      <protection locked="0"/>
    </xf>
    <xf numFmtId="44" fontId="3" fillId="11" borderId="59" xfId="19" applyFont="1" applyFill="1" applyBorder="1" applyAlignment="1" applyProtection="1">
      <alignment horizontal="center" vertical="center"/>
      <protection locked="0"/>
    </xf>
    <xf numFmtId="44" fontId="3" fillId="11" borderId="60" xfId="19" applyFont="1" applyFill="1" applyBorder="1" applyAlignment="1" applyProtection="1">
      <alignment horizontal="center" vertical="center"/>
      <protection locked="0"/>
    </xf>
    <xf numFmtId="44" fontId="3" fillId="11" borderId="61" xfId="19" applyFont="1" applyFill="1" applyBorder="1" applyAlignment="1" applyProtection="1">
      <alignment horizontal="center" vertical="center"/>
      <protection locked="0"/>
    </xf>
    <xf numFmtId="44" fontId="3" fillId="11" borderId="197" xfId="19" applyFont="1" applyFill="1" applyBorder="1" applyAlignment="1" applyProtection="1">
      <alignment horizontal="center" vertical="center"/>
      <protection locked="0"/>
    </xf>
    <xf numFmtId="44" fontId="3" fillId="11" borderId="74" xfId="19" applyFont="1" applyFill="1" applyBorder="1" applyAlignment="1" applyProtection="1">
      <alignment horizontal="center" vertical="center"/>
      <protection locked="0"/>
    </xf>
    <xf numFmtId="44" fontId="3" fillId="11" borderId="223" xfId="19" applyFont="1" applyFill="1" applyBorder="1" applyAlignment="1" applyProtection="1">
      <alignment horizontal="center" vertical="center"/>
      <protection locked="0"/>
    </xf>
    <xf numFmtId="44" fontId="3" fillId="11" borderId="93" xfId="19" applyFont="1" applyFill="1" applyBorder="1" applyAlignment="1" applyProtection="1">
      <alignment horizontal="center" vertical="center"/>
      <protection locked="0"/>
    </xf>
    <xf numFmtId="44" fontId="3" fillId="11" borderId="63" xfId="19" applyFont="1" applyFill="1" applyBorder="1" applyAlignment="1" applyProtection="1">
      <alignment horizontal="center" vertical="center"/>
      <protection locked="0"/>
    </xf>
    <xf numFmtId="44" fontId="3" fillId="11" borderId="5" xfId="19" applyFont="1" applyFill="1" applyBorder="1" applyAlignment="1" applyProtection="1">
      <alignment horizontal="center" vertical="center"/>
      <protection locked="0"/>
    </xf>
    <xf numFmtId="44" fontId="3" fillId="11" borderId="206" xfId="19" applyFont="1" applyFill="1" applyBorder="1" applyAlignment="1" applyProtection="1">
      <alignment horizontal="center" vertical="center"/>
      <protection locked="0"/>
    </xf>
    <xf numFmtId="44" fontId="3" fillId="11" borderId="130" xfId="19" applyFont="1" applyFill="1" applyBorder="1" applyAlignment="1" applyProtection="1">
      <alignment horizontal="center" vertical="center"/>
      <protection locked="0"/>
    </xf>
    <xf numFmtId="44" fontId="3" fillId="11" borderId="120" xfId="19" applyFont="1" applyFill="1" applyBorder="1" applyAlignment="1" applyProtection="1">
      <alignment horizontal="center" vertical="center"/>
      <protection locked="0"/>
    </xf>
    <xf numFmtId="44" fontId="3" fillId="11" borderId="129" xfId="19" applyFont="1" applyFill="1" applyBorder="1" applyAlignment="1" applyProtection="1">
      <alignment horizontal="center" vertical="center"/>
      <protection locked="0"/>
    </xf>
    <xf numFmtId="44" fontId="3" fillId="11" borderId="203" xfId="19" applyFont="1" applyFill="1" applyBorder="1" applyAlignment="1" applyProtection="1">
      <alignment horizontal="center" vertical="center"/>
      <protection locked="0"/>
    </xf>
    <xf numFmtId="44" fontId="3" fillId="11" borderId="65" xfId="19" applyFont="1" applyFill="1" applyBorder="1" applyAlignment="1" applyProtection="1">
      <alignment horizontal="center" vertical="center"/>
      <protection locked="0"/>
    </xf>
    <xf numFmtId="44" fontId="3" fillId="11" borderId="216" xfId="19" applyFont="1" applyFill="1" applyBorder="1" applyAlignment="1" applyProtection="1">
      <alignment horizontal="center" vertical="center"/>
      <protection locked="0"/>
    </xf>
    <xf numFmtId="44" fontId="3" fillId="11" borderId="192" xfId="19" applyFont="1" applyFill="1" applyBorder="1" applyAlignment="1" applyProtection="1">
      <alignment horizontal="center" vertical="center"/>
      <protection locked="0"/>
    </xf>
    <xf numFmtId="44" fontId="3" fillId="11" borderId="158" xfId="19" applyFont="1" applyFill="1" applyBorder="1" applyAlignment="1" applyProtection="1">
      <alignment horizontal="center" vertical="center" wrapText="1"/>
      <protection locked="0"/>
    </xf>
    <xf numFmtId="44" fontId="3" fillId="11" borderId="192" xfId="19" applyFont="1" applyFill="1" applyBorder="1" applyAlignment="1" applyProtection="1">
      <alignment horizontal="center" vertical="center" wrapText="1"/>
      <protection locked="0"/>
    </xf>
    <xf numFmtId="44" fontId="3" fillId="11" borderId="236" xfId="19" applyFont="1" applyFill="1" applyBorder="1" applyAlignment="1" applyProtection="1">
      <alignment horizontal="center" vertical="center" wrapText="1"/>
      <protection locked="0"/>
    </xf>
    <xf numFmtId="44" fontId="3" fillId="11" borderId="241" xfId="19" applyFont="1" applyFill="1" applyBorder="1" applyAlignment="1" applyProtection="1">
      <alignment horizontal="center" vertical="center" wrapText="1"/>
      <protection locked="0"/>
    </xf>
    <xf numFmtId="44" fontId="3" fillId="11" borderId="5" xfId="19" applyFont="1" applyFill="1" applyBorder="1" applyAlignment="1" applyProtection="1">
      <alignment horizontal="center" vertical="center" wrapText="1"/>
      <protection locked="0"/>
    </xf>
    <xf numFmtId="44" fontId="3" fillId="11" borderId="216" xfId="19" applyFont="1" applyFill="1" applyBorder="1" applyAlignment="1" applyProtection="1">
      <alignment horizontal="center" vertical="center" wrapText="1"/>
      <protection locked="0"/>
    </xf>
    <xf numFmtId="0" fontId="3" fillId="0" borderId="5" xfId="21" applyFont="1" applyAlignment="1" applyProtection="1">
      <alignment horizontal="center" vertical="center" wrapText="1"/>
      <protection locked="0"/>
    </xf>
    <xf numFmtId="165" fontId="10" fillId="0" borderId="5" xfId="21" applyNumberFormat="1" applyFont="1" applyAlignment="1" applyProtection="1">
      <alignment horizontal="center" vertical="center" wrapText="1"/>
      <protection locked="0"/>
    </xf>
    <xf numFmtId="0" fontId="0" fillId="0" borderId="5" xfId="20" applyFont="1" applyAlignment="1" applyProtection="1">
      <alignment horizontal="centerContinuous" vertical="center" wrapText="1"/>
      <protection locked="0"/>
    </xf>
    <xf numFmtId="0" fontId="3" fillId="0" borderId="5" xfId="21" applyFont="1" applyAlignment="1" applyProtection="1">
      <alignment horizontal="centerContinuous" vertical="center"/>
      <protection locked="0"/>
    </xf>
    <xf numFmtId="0" fontId="38" fillId="0" borderId="5" xfId="20" applyFont="1" applyAlignment="1" applyProtection="1">
      <alignment horizontal="centerContinuous" vertical="center"/>
      <protection locked="0"/>
    </xf>
    <xf numFmtId="0" fontId="39" fillId="0" borderId="5" xfId="20" applyFont="1" applyAlignment="1" applyProtection="1">
      <alignment horizontal="centerContinuous" vertical="center"/>
      <protection locked="0"/>
    </xf>
    <xf numFmtId="172" fontId="38" fillId="0" borderId="0" xfId="19" applyNumberFormat="1" applyFont="1" applyAlignment="1" applyProtection="1">
      <alignment horizontal="center" vertical="center" wrapText="1"/>
      <protection hidden="1"/>
    </xf>
    <xf numFmtId="0" fontId="53" fillId="0" borderId="51" xfId="20" applyFont="1" applyBorder="1" applyAlignment="1" applyProtection="1">
      <alignment horizontal="left" vertical="center" wrapText="1"/>
      <protection hidden="1"/>
    </xf>
    <xf numFmtId="0" fontId="38" fillId="0" borderId="5" xfId="20" applyFont="1" applyAlignment="1" applyProtection="1">
      <alignment horizontal="left" vertical="center" wrapText="1"/>
      <protection hidden="1"/>
    </xf>
    <xf numFmtId="0" fontId="53" fillId="0" borderId="5" xfId="20" applyFont="1" applyAlignment="1" applyProtection="1">
      <alignment vertical="center" wrapText="1"/>
      <protection hidden="1"/>
    </xf>
    <xf numFmtId="10" fontId="60" fillId="12" borderId="9" xfId="22" applyNumberFormat="1" applyFont="1" applyFill="1" applyBorder="1" applyAlignment="1" applyProtection="1">
      <alignment horizontal="center" vertical="center"/>
      <protection locked="0"/>
    </xf>
    <xf numFmtId="165" fontId="41" fillId="0" borderId="5" xfId="20" applyNumberFormat="1" applyFont="1" applyAlignment="1" applyProtection="1">
      <alignment horizontal="center" vertical="center" wrapText="1"/>
      <protection hidden="1"/>
    </xf>
    <xf numFmtId="0" fontId="0" fillId="0" borderId="46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Protection="1">
      <protection hidden="1"/>
    </xf>
    <xf numFmtId="166" fontId="41" fillId="0" borderId="5" xfId="20" applyNumberFormat="1" applyFont="1" applyAlignment="1" applyProtection="1">
      <alignment horizontal="center" vertical="center" wrapText="1"/>
      <protection hidden="1"/>
    </xf>
    <xf numFmtId="44" fontId="41" fillId="0" borderId="5" xfId="19" applyFont="1" applyFill="1" applyBorder="1" applyAlignment="1" applyProtection="1">
      <alignment horizontal="center" vertical="center" wrapText="1"/>
      <protection hidden="1"/>
    </xf>
    <xf numFmtId="0" fontId="41" fillId="0" borderId="48" xfId="20" applyFont="1" applyBorder="1" applyAlignment="1" applyProtection="1">
      <alignment horizontal="left" vertical="center" wrapText="1"/>
      <protection hidden="1"/>
    </xf>
    <xf numFmtId="0" fontId="41" fillId="0" borderId="51" xfId="20" applyFont="1" applyBorder="1" applyAlignment="1" applyProtection="1">
      <alignment horizontal="left" vertical="center" wrapText="1"/>
      <protection hidden="1"/>
    </xf>
    <xf numFmtId="0" fontId="3" fillId="0" borderId="55" xfId="0" applyFont="1" applyBorder="1" applyAlignment="1" applyProtection="1">
      <alignment vertical="center" wrapText="1"/>
      <protection hidden="1"/>
    </xf>
    <xf numFmtId="0" fontId="3" fillId="0" borderId="54" xfId="0" applyFont="1" applyBorder="1" applyAlignment="1" applyProtection="1">
      <alignment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4" fontId="3" fillId="0" borderId="54" xfId="0" applyNumberFormat="1" applyFont="1" applyBorder="1" applyAlignment="1" applyProtection="1">
      <alignment horizontal="center" vertical="center" wrapText="1"/>
      <protection hidden="1"/>
    </xf>
    <xf numFmtId="0" fontId="24" fillId="0" borderId="54" xfId="0" applyFont="1" applyBorder="1" applyAlignment="1" applyProtection="1">
      <alignment horizontal="center" vertical="center" wrapText="1"/>
      <protection hidden="1"/>
    </xf>
    <xf numFmtId="0" fontId="11" fillId="0" borderId="54" xfId="0" applyFont="1" applyBorder="1" applyAlignment="1" applyProtection="1">
      <alignment vertical="center" wrapText="1"/>
      <protection hidden="1"/>
    </xf>
    <xf numFmtId="0" fontId="11" fillId="0" borderId="25" xfId="0" applyFont="1" applyBorder="1" applyAlignment="1" applyProtection="1">
      <alignment vertical="center" wrapText="1"/>
      <protection hidden="1"/>
    </xf>
    <xf numFmtId="10" fontId="45" fillId="11" borderId="153" xfId="23" applyNumberFormat="1" applyFont="1" applyFill="1" applyBorder="1" applyAlignment="1" applyProtection="1">
      <alignment horizontal="center" vertical="center"/>
      <protection locked="0"/>
    </xf>
    <xf numFmtId="10" fontId="45" fillId="11" borderId="144" xfId="23" applyNumberFormat="1" applyFont="1" applyFill="1" applyBorder="1" applyAlignment="1" applyProtection="1">
      <alignment horizontal="center" vertical="center"/>
      <protection locked="0"/>
    </xf>
    <xf numFmtId="10" fontId="45" fillId="11" borderId="146" xfId="23" applyNumberFormat="1" applyFont="1" applyFill="1" applyBorder="1" applyAlignment="1" applyProtection="1">
      <alignment horizontal="center" vertical="center"/>
      <protection locked="0"/>
    </xf>
    <xf numFmtId="10" fontId="45" fillId="11" borderId="110" xfId="23" applyNumberFormat="1" applyFont="1" applyFill="1" applyBorder="1" applyAlignment="1" applyProtection="1">
      <alignment horizontal="center" vertical="center"/>
      <protection locked="0"/>
    </xf>
    <xf numFmtId="10" fontId="45" fillId="11" borderId="101" xfId="23" applyNumberFormat="1" applyFont="1" applyFill="1" applyBorder="1" applyAlignment="1" applyProtection="1">
      <alignment horizontal="center" vertical="center"/>
      <protection locked="0"/>
    </xf>
    <xf numFmtId="10" fontId="45" fillId="11" borderId="109" xfId="23" applyNumberFormat="1" applyFont="1" applyFill="1" applyBorder="1" applyAlignment="1" applyProtection="1">
      <alignment horizontal="center" vertical="center"/>
      <protection locked="0"/>
    </xf>
    <xf numFmtId="10" fontId="45" fillId="11" borderId="96" xfId="23" applyNumberFormat="1" applyFont="1" applyFill="1" applyBorder="1" applyAlignment="1" applyProtection="1">
      <alignment horizontal="center" vertical="center"/>
      <protection locked="0"/>
    </xf>
    <xf numFmtId="10" fontId="45" fillId="11" borderId="113" xfId="23" applyNumberFormat="1" applyFont="1" applyFill="1" applyBorder="1" applyAlignment="1" applyProtection="1">
      <alignment horizontal="center" vertical="center"/>
      <protection locked="0"/>
    </xf>
    <xf numFmtId="10" fontId="45" fillId="11" borderId="112" xfId="23" applyNumberFormat="1" applyFont="1" applyFill="1" applyBorder="1" applyAlignment="1" applyProtection="1">
      <alignment horizontal="center" vertical="center"/>
      <protection locked="0"/>
    </xf>
    <xf numFmtId="10" fontId="45" fillId="11" borderId="147" xfId="23" applyNumberFormat="1" applyFont="1" applyFill="1" applyBorder="1" applyAlignment="1" applyProtection="1">
      <alignment horizontal="center" vertical="center"/>
      <protection locked="0"/>
    </xf>
    <xf numFmtId="10" fontId="45" fillId="11" borderId="111" xfId="23" applyNumberFormat="1" applyFont="1" applyFill="1" applyBorder="1" applyAlignment="1" applyProtection="1">
      <alignment horizontal="center" vertical="center"/>
      <protection locked="0"/>
    </xf>
    <xf numFmtId="10" fontId="45" fillId="11" borderId="103" xfId="23" applyNumberFormat="1" applyFont="1" applyFill="1" applyBorder="1" applyAlignment="1" applyProtection="1">
      <alignment horizontal="center" vertical="center"/>
      <protection locked="0"/>
    </xf>
    <xf numFmtId="10" fontId="45" fillId="11" borderId="100" xfId="23" applyNumberFormat="1" applyFont="1" applyFill="1" applyBorder="1" applyAlignment="1" applyProtection="1">
      <alignment horizontal="center" vertical="center"/>
      <protection locked="0"/>
    </xf>
    <xf numFmtId="10" fontId="45" fillId="11" borderId="106" xfId="23" applyNumberFormat="1" applyFont="1" applyFill="1" applyBorder="1" applyAlignment="1" applyProtection="1">
      <alignment horizontal="center" vertical="center"/>
      <protection locked="0"/>
    </xf>
    <xf numFmtId="10" fontId="45" fillId="11" borderId="234" xfId="23" applyNumberFormat="1" applyFont="1" applyFill="1" applyBorder="1" applyAlignment="1" applyProtection="1">
      <alignment horizontal="center" vertical="center"/>
      <protection locked="0"/>
    </xf>
    <xf numFmtId="0" fontId="0" fillId="0" borderId="82" xfId="20" applyFont="1" applyBorder="1" applyAlignment="1" applyProtection="1">
      <alignment vertical="center"/>
      <protection locked="0"/>
    </xf>
    <xf numFmtId="0" fontId="7" fillId="0" borderId="5" xfId="23" applyProtection="1">
      <protection locked="0"/>
    </xf>
    <xf numFmtId="0" fontId="0" fillId="0" borderId="80" xfId="20" applyFont="1" applyBorder="1" applyAlignment="1" applyProtection="1">
      <alignment vertical="center"/>
      <protection locked="0"/>
    </xf>
    <xf numFmtId="0" fontId="7" fillId="0" borderId="81" xfId="23" applyBorder="1" applyProtection="1">
      <protection locked="0"/>
    </xf>
    <xf numFmtId="0" fontId="0" fillId="0" borderId="253" xfId="20" applyFont="1" applyBorder="1" applyAlignment="1" applyProtection="1">
      <alignment vertical="center"/>
      <protection locked="0"/>
    </xf>
    <xf numFmtId="0" fontId="57" fillId="0" borderId="5" xfId="20" applyFont="1" applyAlignment="1" applyProtection="1">
      <alignment vertical="center"/>
      <protection locked="0"/>
    </xf>
    <xf numFmtId="0" fontId="57" fillId="0" borderId="5" xfId="20" applyFont="1" applyAlignment="1" applyProtection="1">
      <alignment horizontal="center" vertical="center"/>
      <protection locked="0"/>
    </xf>
    <xf numFmtId="4" fontId="57" fillId="0" borderId="5" xfId="20" applyNumberFormat="1" applyFont="1" applyAlignment="1" applyProtection="1">
      <alignment horizontal="center" vertical="center"/>
      <protection locked="0"/>
    </xf>
    <xf numFmtId="0" fontId="59" fillId="0" borderId="5" xfId="26" applyNumberFormat="1" applyFont="1" applyFill="1" applyBorder="1" applyAlignment="1" applyProtection="1">
      <alignment horizontal="left" vertical="center"/>
      <protection locked="0"/>
    </xf>
    <xf numFmtId="0" fontId="61" fillId="0" borderId="5" xfId="26" applyNumberFormat="1" applyFont="1" applyFill="1" applyBorder="1" applyAlignment="1" applyProtection="1">
      <alignment horizontal="center" vertical="center"/>
      <protection locked="0"/>
    </xf>
    <xf numFmtId="0" fontId="59" fillId="0" borderId="5" xfId="26" applyNumberFormat="1" applyFont="1" applyFill="1" applyBorder="1" applyAlignment="1" applyProtection="1">
      <alignment horizontal="center" vertical="center"/>
      <protection locked="0"/>
    </xf>
    <xf numFmtId="166" fontId="22" fillId="0" borderId="5" xfId="24" applyFont="1" applyAlignment="1" applyProtection="1">
      <alignment vertical="center"/>
      <protection locked="0"/>
    </xf>
    <xf numFmtId="49" fontId="61" fillId="0" borderId="5" xfId="25" applyNumberFormat="1" applyFont="1" applyBorder="1" applyAlignment="1" applyProtection="1">
      <alignment horizontal="left" vertical="center"/>
      <protection locked="0"/>
    </xf>
    <xf numFmtId="166" fontId="61" fillId="0" borderId="5" xfId="26" applyNumberFormat="1" applyFont="1" applyFill="1" applyBorder="1" applyAlignment="1" applyProtection="1">
      <alignment horizontal="center" vertical="center"/>
      <protection locked="0"/>
    </xf>
    <xf numFmtId="0" fontId="60" fillId="0" borderId="45" xfId="20" applyFont="1" applyBorder="1" applyAlignment="1" applyProtection="1">
      <alignment horizontal="left" vertical="center" wrapText="1"/>
      <protection hidden="1"/>
    </xf>
    <xf numFmtId="0" fontId="60" fillId="0" borderId="46" xfId="20" applyFont="1" applyBorder="1" applyAlignment="1" applyProtection="1">
      <alignment horizontal="left" vertical="center" wrapText="1"/>
      <protection hidden="1"/>
    </xf>
    <xf numFmtId="0" fontId="60" fillId="0" borderId="46" xfId="20" applyFont="1" applyBorder="1" applyAlignment="1" applyProtection="1">
      <alignment vertical="center" wrapText="1"/>
      <protection hidden="1"/>
    </xf>
    <xf numFmtId="0" fontId="45" fillId="0" borderId="47" xfId="23" applyFont="1" applyBorder="1" applyProtection="1">
      <protection hidden="1"/>
    </xf>
    <xf numFmtId="0" fontId="60" fillId="0" borderId="48" xfId="20" applyFont="1" applyBorder="1" applyAlignment="1" applyProtection="1">
      <alignment horizontal="left" vertical="center" wrapText="1"/>
      <protection hidden="1"/>
    </xf>
    <xf numFmtId="0" fontId="60" fillId="0" borderId="5" xfId="20" applyFont="1" applyAlignment="1" applyProtection="1">
      <alignment horizontal="left" vertical="center" wrapText="1"/>
      <protection hidden="1"/>
    </xf>
    <xf numFmtId="4" fontId="60" fillId="0" borderId="5" xfId="20" applyNumberFormat="1" applyFont="1" applyAlignment="1" applyProtection="1">
      <alignment horizontal="left" vertical="center" wrapText="1"/>
      <protection hidden="1"/>
    </xf>
    <xf numFmtId="0" fontId="45" fillId="0" borderId="49" xfId="23" applyFont="1" applyBorder="1" applyProtection="1">
      <protection hidden="1"/>
    </xf>
    <xf numFmtId="0" fontId="60" fillId="0" borderId="5" xfId="20" applyFont="1" applyAlignment="1" applyProtection="1">
      <alignment horizontal="left" vertical="center"/>
      <protection hidden="1"/>
    </xf>
    <xf numFmtId="0" fontId="60" fillId="0" borderId="5" xfId="23" applyFont="1" applyProtection="1">
      <protection hidden="1"/>
    </xf>
    <xf numFmtId="172" fontId="60" fillId="0" borderId="49" xfId="24" applyNumberFormat="1" applyFont="1" applyBorder="1" applyAlignment="1" applyProtection="1">
      <alignment horizontal="center" vertical="center" wrapText="1"/>
      <protection hidden="1"/>
    </xf>
    <xf numFmtId="0" fontId="45" fillId="0" borderId="5" xfId="23" applyFont="1" applyProtection="1">
      <protection hidden="1"/>
    </xf>
    <xf numFmtId="0" fontId="45" fillId="0" borderId="49" xfId="23" applyFont="1" applyBorder="1" applyAlignment="1" applyProtection="1">
      <alignment horizontal="left"/>
      <protection hidden="1"/>
    </xf>
    <xf numFmtId="0" fontId="60" fillId="0" borderId="5" xfId="20" applyFont="1" applyAlignment="1" applyProtection="1">
      <alignment vertical="center" wrapText="1"/>
      <protection hidden="1"/>
    </xf>
    <xf numFmtId="167" fontId="60" fillId="0" borderId="49" xfId="24" applyNumberFormat="1" applyFont="1" applyBorder="1" applyAlignment="1" applyProtection="1">
      <alignment horizontal="center" vertical="center"/>
      <protection hidden="1"/>
    </xf>
    <xf numFmtId="0" fontId="60" fillId="0" borderId="194" xfId="20" applyFont="1" applyBorder="1" applyAlignment="1" applyProtection="1">
      <alignment horizontal="left" vertical="center" wrapText="1"/>
      <protection hidden="1"/>
    </xf>
    <xf numFmtId="0" fontId="60" fillId="0" borderId="85" xfId="20" applyFont="1" applyBorder="1" applyAlignment="1" applyProtection="1">
      <alignment horizontal="left" vertical="center" wrapText="1"/>
      <protection hidden="1"/>
    </xf>
    <xf numFmtId="0" fontId="60" fillId="0" borderId="85" xfId="20" applyFont="1" applyBorder="1" applyAlignment="1" applyProtection="1">
      <alignment vertical="center" wrapText="1"/>
      <protection hidden="1"/>
    </xf>
    <xf numFmtId="176" fontId="60" fillId="0" borderId="86" xfId="24" applyNumberFormat="1" applyFont="1" applyBorder="1" applyAlignment="1" applyProtection="1">
      <alignment horizontal="center" vertical="center" wrapText="1"/>
      <protection hidden="1"/>
    </xf>
    <xf numFmtId="0" fontId="60" fillId="0" borderId="83" xfId="20" applyFont="1" applyBorder="1" applyAlignment="1" applyProtection="1">
      <alignment horizontal="left" vertical="center" wrapText="1"/>
      <protection hidden="1"/>
    </xf>
    <xf numFmtId="177" fontId="60" fillId="0" borderId="84" xfId="24" applyNumberFormat="1" applyFont="1" applyBorder="1" applyAlignment="1" applyProtection="1">
      <alignment horizontal="right" vertical="center" wrapText="1"/>
      <protection hidden="1"/>
    </xf>
    <xf numFmtId="49" fontId="61" fillId="0" borderId="134" xfId="25" applyNumberFormat="1" applyFont="1" applyBorder="1" applyAlignment="1" applyProtection="1">
      <alignment horizontal="centerContinuous" vertical="center"/>
      <protection hidden="1"/>
    </xf>
    <xf numFmtId="49" fontId="61" fillId="0" borderId="88" xfId="25" applyNumberFormat="1" applyFont="1" applyBorder="1" applyAlignment="1" applyProtection="1">
      <alignment horizontal="centerContinuous" vertical="center"/>
      <protection hidden="1"/>
    </xf>
    <xf numFmtId="0" fontId="61" fillId="0" borderId="89" xfId="26" applyNumberFormat="1" applyFont="1" applyFill="1" applyBorder="1" applyAlignment="1" applyProtection="1">
      <alignment horizontal="left" vertical="center"/>
      <protection hidden="1"/>
    </xf>
    <xf numFmtId="0" fontId="61" fillId="0" borderId="89" xfId="26" applyNumberFormat="1" applyFont="1" applyFill="1" applyBorder="1" applyAlignment="1" applyProtection="1">
      <alignment horizontal="center" vertical="center"/>
      <protection hidden="1"/>
    </xf>
    <xf numFmtId="0" fontId="45" fillId="0" borderId="89" xfId="23" applyFont="1" applyBorder="1" applyProtection="1">
      <protection hidden="1"/>
    </xf>
    <xf numFmtId="166" fontId="61" fillId="0" borderId="89" xfId="26" applyNumberFormat="1" applyFont="1" applyFill="1" applyBorder="1" applyAlignment="1" applyProtection="1">
      <alignment horizontal="center" vertical="center"/>
      <protection hidden="1"/>
    </xf>
    <xf numFmtId="166" fontId="61" fillId="0" borderId="135" xfId="26" applyNumberFormat="1" applyFont="1" applyFill="1" applyBorder="1" applyAlignment="1" applyProtection="1">
      <alignment horizontal="center" vertical="center"/>
      <protection hidden="1"/>
    </xf>
    <xf numFmtId="49" fontId="61" fillId="0" borderId="48" xfId="25" applyNumberFormat="1" applyFont="1" applyBorder="1" applyAlignment="1" applyProtection="1">
      <alignment horizontal="center" vertical="center"/>
      <protection hidden="1"/>
    </xf>
    <xf numFmtId="0" fontId="61" fillId="0" borderId="5" xfId="26" applyNumberFormat="1" applyFont="1" applyFill="1" applyBorder="1" applyAlignment="1" applyProtection="1">
      <alignment horizontal="center" vertical="center"/>
      <protection hidden="1"/>
    </xf>
    <xf numFmtId="0" fontId="61" fillId="0" borderId="49" xfId="26" applyNumberFormat="1" applyFont="1" applyFill="1" applyBorder="1" applyAlignment="1" applyProtection="1">
      <alignment horizontal="center" vertical="center"/>
      <protection hidden="1"/>
    </xf>
    <xf numFmtId="49" fontId="61" fillId="0" borderId="48" xfId="25" applyNumberFormat="1" applyFont="1" applyBorder="1" applyAlignment="1" applyProtection="1">
      <alignment horizontal="centerContinuous" vertical="center"/>
      <protection hidden="1"/>
    </xf>
    <xf numFmtId="0" fontId="61" fillId="0" borderId="5" xfId="26" applyNumberFormat="1" applyFont="1" applyFill="1" applyBorder="1" applyAlignment="1" applyProtection="1">
      <alignment horizontal="centerContinuous" vertical="center"/>
      <protection hidden="1"/>
    </xf>
    <xf numFmtId="0" fontId="62" fillId="0" borderId="48" xfId="25" applyFont="1" applyBorder="1" applyAlignment="1" applyProtection="1">
      <alignment horizontal="center" vertical="center"/>
      <protection hidden="1"/>
    </xf>
    <xf numFmtId="0" fontId="62" fillId="0" borderId="5" xfId="25" applyFont="1" applyBorder="1" applyAlignment="1" applyProtection="1">
      <alignment horizontal="center" vertical="center"/>
      <protection hidden="1"/>
    </xf>
    <xf numFmtId="0" fontId="62" fillId="0" borderId="5" xfId="25" applyFont="1" applyBorder="1" applyAlignment="1" applyProtection="1">
      <alignment horizontal="left" vertical="center" wrapText="1"/>
      <protection hidden="1"/>
    </xf>
    <xf numFmtId="0" fontId="62" fillId="0" borderId="5" xfId="26" applyNumberFormat="1" applyFont="1" applyFill="1" applyBorder="1" applyAlignment="1" applyProtection="1">
      <alignment horizontal="center" vertical="center"/>
      <protection hidden="1"/>
    </xf>
    <xf numFmtId="166" fontId="45" fillId="0" borderId="5" xfId="24" applyFont="1" applyAlignment="1" applyProtection="1">
      <alignment horizontal="left" vertical="center"/>
      <protection hidden="1"/>
    </xf>
    <xf numFmtId="166" fontId="45" fillId="0" borderId="49" xfId="24" applyFont="1" applyBorder="1" applyAlignment="1" applyProtection="1">
      <alignment horizontal="left" vertical="center"/>
      <protection hidden="1"/>
    </xf>
    <xf numFmtId="0" fontId="62" fillId="0" borderId="5" xfId="25" applyFont="1" applyBorder="1" applyAlignment="1" applyProtection="1">
      <alignment horizontal="left" vertical="center"/>
      <protection hidden="1"/>
    </xf>
    <xf numFmtId="49" fontId="61" fillId="0" borderId="136" xfId="25" applyNumberFormat="1" applyFont="1" applyBorder="1" applyAlignment="1" applyProtection="1">
      <alignment horizontal="left" vertical="center"/>
      <protection hidden="1"/>
    </xf>
    <xf numFmtId="0" fontId="61" fillId="0" borderId="91" xfId="26" applyNumberFormat="1" applyFont="1" applyFill="1" applyBorder="1" applyAlignment="1" applyProtection="1">
      <alignment horizontal="center" vertical="center"/>
      <protection hidden="1"/>
    </xf>
    <xf numFmtId="166" fontId="45" fillId="0" borderId="91" xfId="24" applyFont="1" applyBorder="1" applyAlignment="1" applyProtection="1">
      <alignment horizontal="left" vertical="center"/>
      <protection hidden="1"/>
    </xf>
    <xf numFmtId="166" fontId="61" fillId="0" borderId="137" xfId="26" applyNumberFormat="1" applyFont="1" applyFill="1" applyBorder="1" applyAlignment="1" applyProtection="1">
      <alignment horizontal="center" vertical="center"/>
      <protection hidden="1"/>
    </xf>
    <xf numFmtId="49" fontId="61" fillId="0" borderId="48" xfId="25" applyNumberFormat="1" applyFont="1" applyBorder="1" applyAlignment="1" applyProtection="1">
      <alignment horizontal="left" vertical="center"/>
      <protection hidden="1"/>
    </xf>
    <xf numFmtId="166" fontId="61" fillId="0" borderId="49" xfId="26" applyNumberFormat="1" applyFont="1" applyFill="1" applyBorder="1" applyAlignment="1" applyProtection="1">
      <alignment horizontal="center" vertical="center"/>
      <protection hidden="1"/>
    </xf>
    <xf numFmtId="0" fontId="61" fillId="0" borderId="89" xfId="26" applyNumberFormat="1" applyFont="1" applyFill="1" applyBorder="1" applyAlignment="1" applyProtection="1">
      <alignment horizontal="left" vertical="center" wrapText="1"/>
      <protection hidden="1"/>
    </xf>
    <xf numFmtId="0" fontId="7" fillId="0" borderId="48" xfId="23" applyBorder="1" applyProtection="1">
      <protection hidden="1"/>
    </xf>
    <xf numFmtId="0" fontId="7" fillId="0" borderId="5" xfId="23" applyProtection="1">
      <protection hidden="1"/>
    </xf>
    <xf numFmtId="0" fontId="7" fillId="0" borderId="49" xfId="23" applyBorder="1" applyProtection="1">
      <protection hidden="1"/>
    </xf>
    <xf numFmtId="0" fontId="45" fillId="0" borderId="5" xfId="25" applyFont="1" applyBorder="1" applyAlignment="1" applyProtection="1">
      <alignment horizontal="left" vertical="center" wrapText="1"/>
      <protection hidden="1"/>
    </xf>
    <xf numFmtId="0" fontId="61" fillId="0" borderId="87" xfId="26" applyNumberFormat="1" applyFont="1" applyFill="1" applyBorder="1" applyAlignment="1" applyProtection="1">
      <alignment horizontal="center" vertical="center"/>
      <protection hidden="1"/>
    </xf>
    <xf numFmtId="166" fontId="61" fillId="0" borderId="195" xfId="26" applyNumberFormat="1" applyFont="1" applyFill="1" applyBorder="1" applyAlignment="1" applyProtection="1">
      <alignment horizontal="center" vertical="center"/>
      <protection hidden="1"/>
    </xf>
    <xf numFmtId="49" fontId="61" fillId="0" borderId="134" xfId="25" applyNumberFormat="1" applyFont="1" applyBorder="1" applyAlignment="1" applyProtection="1">
      <alignment horizontal="left" vertical="center"/>
      <protection hidden="1"/>
    </xf>
    <xf numFmtId="0" fontId="61" fillId="0" borderId="89" xfId="26" applyNumberFormat="1" applyFont="1" applyFill="1" applyBorder="1" applyAlignment="1" applyProtection="1">
      <alignment horizontal="center" vertical="center" wrapText="1"/>
      <protection hidden="1"/>
    </xf>
    <xf numFmtId="166" fontId="45" fillId="0" borderId="89" xfId="24" applyFont="1" applyBorder="1" applyAlignment="1" applyProtection="1">
      <alignment horizontal="left" vertical="center"/>
      <protection hidden="1"/>
    </xf>
    <xf numFmtId="49" fontId="62" fillId="0" borderId="48" xfId="25" applyNumberFormat="1" applyFont="1" applyBorder="1" applyAlignment="1" applyProtection="1">
      <alignment horizontal="left" vertical="center"/>
      <protection hidden="1"/>
    </xf>
    <xf numFmtId="0" fontId="45" fillId="0" borderId="5" xfId="26" applyNumberFormat="1" applyFont="1" applyFill="1" applyBorder="1" applyAlignment="1" applyProtection="1">
      <alignment horizontal="center" vertical="center"/>
      <protection hidden="1"/>
    </xf>
    <xf numFmtId="49" fontId="61" fillId="0" borderId="50" xfId="25" applyNumberFormat="1" applyFont="1" applyBorder="1" applyAlignment="1" applyProtection="1">
      <alignment horizontal="left" vertical="center"/>
      <protection hidden="1"/>
    </xf>
    <xf numFmtId="0" fontId="61" fillId="0" borderId="51" xfId="26" applyNumberFormat="1" applyFont="1" applyFill="1" applyBorder="1" applyAlignment="1" applyProtection="1">
      <alignment horizontal="center" vertical="center"/>
      <protection hidden="1"/>
    </xf>
    <xf numFmtId="166" fontId="45" fillId="0" borderId="51" xfId="24" applyFont="1" applyBorder="1" applyAlignment="1" applyProtection="1">
      <alignment horizontal="left" vertical="center"/>
      <protection hidden="1"/>
    </xf>
    <xf numFmtId="166" fontId="61" fillId="0" borderId="52" xfId="26" applyNumberFormat="1" applyFont="1" applyFill="1" applyBorder="1" applyAlignment="1" applyProtection="1">
      <alignment horizontal="center" vertical="center"/>
      <protection hidden="1"/>
    </xf>
    <xf numFmtId="49" fontId="61" fillId="0" borderId="5" xfId="25" applyNumberFormat="1" applyFont="1" applyBorder="1" applyAlignment="1" applyProtection="1">
      <alignment horizontal="left" vertical="center"/>
      <protection hidden="1"/>
    </xf>
    <xf numFmtId="166" fontId="61" fillId="0" borderId="5" xfId="26" applyNumberFormat="1" applyFont="1" applyFill="1" applyBorder="1" applyAlignment="1" applyProtection="1">
      <alignment horizontal="center" vertical="center"/>
      <protection hidden="1"/>
    </xf>
    <xf numFmtId="49" fontId="61" fillId="0" borderId="88" xfId="25" applyNumberFormat="1" applyFont="1" applyBorder="1" applyAlignment="1" applyProtection="1">
      <alignment horizontal="centerContinuous" vertical="center" wrapText="1"/>
      <protection hidden="1"/>
    </xf>
    <xf numFmtId="0" fontId="35" fillId="0" borderId="80" xfId="20" applyFont="1" applyBorder="1" applyAlignment="1" applyProtection="1">
      <alignment vertical="center"/>
      <protection locked="0"/>
    </xf>
    <xf numFmtId="0" fontId="21" fillId="0" borderId="80" xfId="20" applyFont="1" applyBorder="1" applyProtection="1">
      <protection locked="0"/>
    </xf>
    <xf numFmtId="0" fontId="7" fillId="0" borderId="80" xfId="23" applyBorder="1" applyProtection="1">
      <protection locked="0"/>
    </xf>
    <xf numFmtId="0" fontId="36" fillId="0" borderId="80" xfId="20" applyFont="1" applyBorder="1" applyAlignment="1" applyProtection="1">
      <alignment vertical="center"/>
      <protection locked="0"/>
    </xf>
    <xf numFmtId="2" fontId="21" fillId="0" borderId="5" xfId="23" applyNumberFormat="1" applyFont="1" applyProtection="1">
      <protection locked="0"/>
    </xf>
    <xf numFmtId="0" fontId="7" fillId="0" borderId="5" xfId="23" applyAlignment="1" applyProtection="1">
      <alignment horizontal="left"/>
      <protection locked="0"/>
    </xf>
    <xf numFmtId="175" fontId="21" fillId="0" borderId="5" xfId="23" applyNumberFormat="1" applyFont="1" applyAlignment="1" applyProtection="1">
      <alignment vertical="center"/>
      <protection locked="0"/>
    </xf>
    <xf numFmtId="175" fontId="58" fillId="0" borderId="5" xfId="23" applyNumberFormat="1" applyFont="1" applyProtection="1">
      <protection locked="0"/>
    </xf>
    <xf numFmtId="43" fontId="7" fillId="0" borderId="5" xfId="23" applyNumberFormat="1" applyProtection="1">
      <protection locked="0"/>
    </xf>
    <xf numFmtId="166" fontId="45" fillId="11" borderId="5" xfId="24" applyFont="1" applyFill="1" applyAlignment="1" applyProtection="1">
      <alignment horizontal="left" vertical="center"/>
      <protection locked="0"/>
    </xf>
    <xf numFmtId="166" fontId="60" fillId="0" borderId="5" xfId="24" applyFont="1" applyAlignment="1" applyProtection="1">
      <alignment horizontal="left" vertical="center"/>
      <protection hidden="1"/>
    </xf>
    <xf numFmtId="0" fontId="36" fillId="0" borderId="81" xfId="20" applyFont="1" applyBorder="1" applyAlignment="1" applyProtection="1">
      <alignment vertical="center"/>
      <protection locked="0"/>
    </xf>
    <xf numFmtId="0" fontId="35" fillId="0" borderId="79" xfId="20" applyFont="1" applyBorder="1" applyAlignment="1" applyProtection="1">
      <alignment vertical="center"/>
      <protection locked="0"/>
    </xf>
    <xf numFmtId="0" fontId="21" fillId="0" borderId="81" xfId="20" applyFont="1" applyBorder="1" applyProtection="1">
      <protection locked="0"/>
    </xf>
    <xf numFmtId="0" fontId="35" fillId="0" borderId="83" xfId="20" applyFont="1" applyBorder="1" applyAlignment="1" applyProtection="1">
      <alignment vertical="center"/>
      <protection locked="0"/>
    </xf>
    <xf numFmtId="0" fontId="21" fillId="0" borderId="5" xfId="20" applyFont="1" applyProtection="1">
      <protection locked="0"/>
    </xf>
    <xf numFmtId="0" fontId="35" fillId="0" borderId="47" xfId="20" applyFont="1" applyBorder="1" applyProtection="1">
      <protection locked="0"/>
    </xf>
    <xf numFmtId="0" fontId="21" fillId="0" borderId="49" xfId="20" applyFont="1" applyBorder="1" applyAlignment="1" applyProtection="1">
      <alignment vertical="center"/>
      <protection locked="0"/>
    </xf>
    <xf numFmtId="0" fontId="36" fillId="0" borderId="49" xfId="20" applyFont="1" applyBorder="1" applyAlignment="1" applyProtection="1">
      <alignment vertical="center"/>
      <protection locked="0"/>
    </xf>
    <xf numFmtId="0" fontId="39" fillId="0" borderId="5" xfId="20" applyFont="1" applyAlignment="1" applyProtection="1">
      <alignment horizontal="center" vertical="center"/>
      <protection locked="0"/>
    </xf>
    <xf numFmtId="0" fontId="21" fillId="0" borderId="25" xfId="20" applyFont="1" applyBorder="1" applyAlignment="1" applyProtection="1">
      <alignment horizontal="center" vertical="center" wrapText="1"/>
      <protection locked="0"/>
    </xf>
    <xf numFmtId="43" fontId="43" fillId="8" borderId="6" xfId="0" applyNumberFormat="1" applyFont="1" applyFill="1" applyBorder="1" applyAlignment="1" applyProtection="1">
      <alignment horizontal="center" vertical="center"/>
      <protection hidden="1"/>
    </xf>
    <xf numFmtId="43" fontId="43" fillId="8" borderId="8" xfId="0" applyNumberFormat="1" applyFont="1" applyFill="1" applyBorder="1" applyAlignment="1" applyProtection="1">
      <alignment horizontal="center" vertical="center"/>
      <protection hidden="1"/>
    </xf>
    <xf numFmtId="0" fontId="44" fillId="9" borderId="23" xfId="0" applyFont="1" applyFill="1" applyBorder="1" applyProtection="1">
      <protection hidden="1"/>
    </xf>
    <xf numFmtId="0" fontId="27" fillId="0" borderId="5" xfId="20" applyFont="1" applyAlignment="1" applyProtection="1">
      <alignment horizontal="left" vertical="center"/>
      <protection hidden="1"/>
    </xf>
    <xf numFmtId="0" fontId="27" fillId="0" borderId="5" xfId="20" applyFont="1" applyAlignment="1" applyProtection="1">
      <alignment vertical="center" wrapText="1"/>
      <protection hidden="1"/>
    </xf>
    <xf numFmtId="43" fontId="43" fillId="8" borderId="39" xfId="0" applyNumberFormat="1" applyFont="1" applyFill="1" applyBorder="1" applyAlignment="1" applyProtection="1">
      <alignment horizontal="center" vertical="center"/>
      <protection hidden="1"/>
    </xf>
    <xf numFmtId="43" fontId="43" fillId="8" borderId="142" xfId="0" applyNumberFormat="1" applyFont="1" applyFill="1" applyBorder="1" applyAlignment="1" applyProtection="1">
      <alignment horizontal="center" vertical="center"/>
      <protection hidden="1"/>
    </xf>
    <xf numFmtId="0" fontId="44" fillId="9" borderId="44" xfId="0" applyFont="1" applyFill="1" applyBorder="1" applyProtection="1">
      <protection hidden="1"/>
    </xf>
    <xf numFmtId="0" fontId="27" fillId="0" borderId="5" xfId="20" applyFont="1" applyAlignment="1" applyProtection="1">
      <alignment vertical="center" wrapText="1"/>
      <protection locked="0"/>
    </xf>
    <xf numFmtId="0" fontId="52" fillId="0" borderId="46" xfId="20" applyFont="1" applyBorder="1" applyAlignment="1" applyProtection="1">
      <alignment horizontal="center" vertical="center"/>
      <protection locked="0"/>
    </xf>
    <xf numFmtId="0" fontId="52" fillId="0" borderId="47" xfId="20" applyFont="1" applyBorder="1" applyAlignment="1" applyProtection="1">
      <alignment horizontal="center" vertical="center"/>
      <protection locked="0"/>
    </xf>
    <xf numFmtId="0" fontId="21" fillId="0" borderId="5" xfId="20" applyFont="1" applyAlignment="1" applyProtection="1">
      <alignment horizontal="center" vertical="center"/>
      <protection locked="0"/>
    </xf>
    <xf numFmtId="0" fontId="21" fillId="0" borderId="49" xfId="20" applyFont="1" applyBorder="1" applyAlignment="1" applyProtection="1">
      <alignment horizontal="center" vertical="center"/>
      <protection locked="0"/>
    </xf>
    <xf numFmtId="0" fontId="9" fillId="2" borderId="21" xfId="21" applyFont="1" applyFill="1" applyBorder="1" applyAlignment="1" applyProtection="1">
      <alignment horizontal="center" vertical="center" wrapText="1"/>
      <protection hidden="1"/>
    </xf>
    <xf numFmtId="0" fontId="7" fillId="0" borderId="28" xfId="21" applyFont="1" applyBorder="1" applyProtection="1">
      <protection hidden="1"/>
    </xf>
    <xf numFmtId="0" fontId="36" fillId="0" borderId="5" xfId="20" applyFont="1" applyAlignment="1" applyProtection="1">
      <alignment horizontal="center" vertical="center"/>
      <protection locked="0"/>
    </xf>
    <xf numFmtId="0" fontId="36" fillId="0" borderId="49" xfId="20" applyFont="1" applyBorder="1" applyAlignment="1" applyProtection="1">
      <alignment horizontal="center" vertical="center"/>
      <protection locked="0"/>
    </xf>
    <xf numFmtId="168" fontId="8" fillId="0" borderId="155" xfId="0" applyNumberFormat="1" applyFont="1" applyBorder="1" applyAlignment="1" applyProtection="1">
      <alignment horizontal="center" vertical="center" wrapText="1"/>
      <protection hidden="1"/>
    </xf>
    <xf numFmtId="0" fontId="45" fillId="0" borderId="156" xfId="0" applyFont="1" applyBorder="1" applyProtection="1">
      <protection hidden="1"/>
    </xf>
    <xf numFmtId="0" fontId="45" fillId="0" borderId="154" xfId="0" applyFont="1" applyBorder="1" applyProtection="1">
      <protection hidden="1"/>
    </xf>
    <xf numFmtId="10" fontId="8" fillId="0" borderId="95" xfId="0" applyNumberFormat="1" applyFont="1" applyBorder="1" applyAlignment="1" applyProtection="1">
      <alignment horizontal="center" vertical="center"/>
      <protection hidden="1"/>
    </xf>
    <xf numFmtId="0" fontId="45" fillId="0" borderId="40" xfId="0" applyFont="1" applyBorder="1" applyProtection="1">
      <protection hidden="1"/>
    </xf>
    <xf numFmtId="10" fontId="8" fillId="0" borderId="143" xfId="0" applyNumberFormat="1" applyFont="1" applyBorder="1" applyAlignment="1" applyProtection="1">
      <alignment horizontal="center" vertical="center"/>
      <protection hidden="1"/>
    </xf>
    <xf numFmtId="0" fontId="45" fillId="0" borderId="42" xfId="0" applyFont="1" applyBorder="1" applyProtection="1">
      <protection hidden="1"/>
    </xf>
    <xf numFmtId="166" fontId="8" fillId="0" borderId="150" xfId="0" applyNumberFormat="1" applyFont="1" applyBorder="1" applyAlignment="1" applyProtection="1">
      <alignment horizontal="center" vertical="center"/>
      <protection hidden="1"/>
    </xf>
    <xf numFmtId="0" fontId="45" fillId="0" borderId="113" xfId="0" applyFont="1" applyBorder="1" applyProtection="1">
      <protection hidden="1"/>
    </xf>
    <xf numFmtId="169" fontId="49" fillId="2" borderId="33" xfId="0" applyNumberFormat="1" applyFont="1" applyFill="1" applyBorder="1" applyAlignment="1" applyProtection="1">
      <alignment horizontal="center" vertical="center"/>
      <protection hidden="1"/>
    </xf>
    <xf numFmtId="0" fontId="50" fillId="0" borderId="38" xfId="0" applyFont="1" applyBorder="1" applyProtection="1">
      <protection hidden="1"/>
    </xf>
    <xf numFmtId="10" fontId="8" fillId="0" borderId="40" xfId="0" applyNumberFormat="1" applyFont="1" applyBorder="1" applyAlignment="1" applyProtection="1">
      <alignment horizontal="center" vertical="center"/>
      <protection hidden="1"/>
    </xf>
    <xf numFmtId="0" fontId="45" fillId="0" borderId="94" xfId="0" applyFont="1" applyBorder="1" applyProtection="1">
      <protection hidden="1"/>
    </xf>
    <xf numFmtId="0" fontId="45" fillId="0" borderId="145" xfId="0" applyFont="1" applyBorder="1" applyProtection="1">
      <protection hidden="1"/>
    </xf>
    <xf numFmtId="166" fontId="17" fillId="0" borderId="138" xfId="0" applyNumberFormat="1" applyFont="1" applyBorder="1" applyAlignment="1" applyProtection="1">
      <alignment horizontal="center" vertical="center"/>
      <protection hidden="1"/>
    </xf>
    <xf numFmtId="0" fontId="7" fillId="0" borderId="42" xfId="0" applyFont="1" applyBorder="1" applyProtection="1">
      <protection hidden="1"/>
    </xf>
    <xf numFmtId="0" fontId="7" fillId="0" borderId="39" xfId="0" applyFont="1" applyBorder="1" applyProtection="1">
      <protection hidden="1"/>
    </xf>
    <xf numFmtId="10" fontId="8" fillId="0" borderId="40" xfId="0" applyNumberFormat="1" applyFont="1" applyBorder="1" applyAlignment="1" applyProtection="1">
      <alignment horizontal="center" vertical="center" wrapText="1"/>
      <protection hidden="1"/>
    </xf>
    <xf numFmtId="0" fontId="45" fillId="0" borderId="40" xfId="0" applyFont="1" applyBorder="1" applyAlignment="1" applyProtection="1">
      <alignment wrapText="1"/>
      <protection hidden="1"/>
    </xf>
    <xf numFmtId="10" fontId="8" fillId="0" borderId="42" xfId="0" applyNumberFormat="1" applyFont="1" applyBorder="1" applyAlignment="1" applyProtection="1">
      <alignment horizontal="center" vertical="center"/>
      <protection hidden="1"/>
    </xf>
    <xf numFmtId="166" fontId="8" fillId="0" borderId="121" xfId="0" applyNumberFormat="1" applyFont="1" applyBorder="1" applyAlignment="1" applyProtection="1">
      <alignment horizontal="center" vertical="center"/>
      <protection hidden="1"/>
    </xf>
    <xf numFmtId="0" fontId="45" fillId="0" borderId="121" xfId="0" applyFont="1" applyBorder="1" applyProtection="1">
      <protection hidden="1"/>
    </xf>
    <xf numFmtId="166" fontId="8" fillId="0" borderId="113" xfId="0" applyNumberFormat="1" applyFont="1" applyBorder="1" applyAlignment="1" applyProtection="1">
      <alignment horizontal="center" vertical="center"/>
      <protection hidden="1"/>
    </xf>
    <xf numFmtId="0" fontId="45" fillId="0" borderId="108" xfId="0" applyFont="1" applyBorder="1" applyProtection="1">
      <protection hidden="1"/>
    </xf>
    <xf numFmtId="166" fontId="8" fillId="0" borderId="149" xfId="0" applyNumberFormat="1" applyFont="1" applyBorder="1" applyAlignment="1" applyProtection="1">
      <alignment horizontal="center" vertical="center"/>
      <protection hidden="1"/>
    </xf>
    <xf numFmtId="0" fontId="41" fillId="0" borderId="5" xfId="20" applyFont="1" applyAlignment="1" applyProtection="1">
      <alignment vertical="center" wrapText="1"/>
      <protection hidden="1"/>
    </xf>
    <xf numFmtId="10" fontId="8" fillId="0" borderId="113" xfId="0" applyNumberFormat="1" applyFont="1" applyBorder="1" applyAlignment="1" applyProtection="1">
      <alignment horizontal="center" vertical="center"/>
      <protection hidden="1"/>
    </xf>
    <xf numFmtId="0" fontId="45" fillId="0" borderId="149" xfId="0" applyFont="1" applyBorder="1" applyProtection="1">
      <protection hidden="1"/>
    </xf>
    <xf numFmtId="0" fontId="41" fillId="0" borderId="5" xfId="20" applyFont="1" applyAlignment="1" applyProtection="1">
      <alignment horizontal="left" vertical="center"/>
      <protection hidden="1"/>
    </xf>
    <xf numFmtId="168" fontId="8" fillId="0" borderId="156" xfId="0" applyNumberFormat="1" applyFont="1" applyBorder="1" applyAlignment="1" applyProtection="1">
      <alignment horizontal="center" vertical="center" wrapText="1"/>
      <protection hidden="1"/>
    </xf>
    <xf numFmtId="0" fontId="49" fillId="2" borderId="30" xfId="0" applyFont="1" applyFill="1" applyBorder="1" applyAlignment="1" applyProtection="1">
      <alignment horizontal="center" vertical="center"/>
      <protection hidden="1"/>
    </xf>
    <xf numFmtId="0" fontId="50" fillId="0" borderId="35" xfId="0" applyFont="1" applyBorder="1" applyProtection="1">
      <protection hidden="1"/>
    </xf>
    <xf numFmtId="0" fontId="49" fillId="2" borderId="31" xfId="0" applyFont="1" applyFill="1" applyBorder="1" applyAlignment="1" applyProtection="1">
      <alignment horizontal="center" vertical="center"/>
      <protection hidden="1"/>
    </xf>
    <xf numFmtId="0" fontId="50" fillId="0" borderId="36" xfId="0" applyFont="1" applyBorder="1" applyProtection="1">
      <protection hidden="1"/>
    </xf>
    <xf numFmtId="168" fontId="8" fillId="0" borderId="151" xfId="0" applyNumberFormat="1" applyFont="1" applyBorder="1" applyAlignment="1" applyProtection="1">
      <alignment horizontal="center" vertical="center" wrapText="1"/>
      <protection hidden="1"/>
    </xf>
    <xf numFmtId="10" fontId="8" fillId="0" borderId="152" xfId="0" applyNumberFormat="1" applyFont="1" applyBorder="1" applyAlignment="1" applyProtection="1">
      <alignment horizontal="center" vertical="center"/>
      <protection hidden="1"/>
    </xf>
    <xf numFmtId="10" fontId="8" fillId="0" borderId="138" xfId="0" applyNumberFormat="1" applyFont="1" applyBorder="1" applyAlignment="1" applyProtection="1">
      <alignment horizontal="center" vertical="center"/>
      <protection hidden="1"/>
    </xf>
    <xf numFmtId="166" fontId="8" fillId="0" borderId="148" xfId="0" applyNumberFormat="1" applyFont="1" applyBorder="1" applyAlignment="1" applyProtection="1">
      <alignment horizontal="center" vertical="center"/>
      <protection hidden="1"/>
    </xf>
    <xf numFmtId="166" fontId="18" fillId="2" borderId="40" xfId="0" applyNumberFormat="1" applyFont="1" applyFill="1" applyBorder="1" applyAlignment="1" applyProtection="1">
      <alignment horizontal="center" vertical="center"/>
      <protection hidden="1"/>
    </xf>
    <xf numFmtId="0" fontId="7" fillId="0" borderId="40" xfId="0" applyFont="1" applyBorder="1" applyProtection="1">
      <protection hidden="1"/>
    </xf>
    <xf numFmtId="0" fontId="7" fillId="0" borderId="38" xfId="0" applyFont="1" applyBorder="1" applyProtection="1">
      <protection hidden="1"/>
    </xf>
    <xf numFmtId="0" fontId="45" fillId="0" borderId="150" xfId="0" applyFont="1" applyBorder="1" applyProtection="1">
      <protection hidden="1"/>
    </xf>
    <xf numFmtId="166" fontId="8" fillId="0" borderId="33" xfId="0" applyNumberFormat="1" applyFont="1" applyBorder="1" applyAlignment="1" applyProtection="1">
      <alignment horizontal="center" vertical="center"/>
      <protection hidden="1"/>
    </xf>
    <xf numFmtId="0" fontId="9" fillId="2" borderId="34" xfId="0" applyFont="1" applyFill="1" applyBorder="1" applyAlignment="1" applyProtection="1">
      <alignment horizontal="center" vertical="center"/>
      <protection hidden="1"/>
    </xf>
    <xf numFmtId="0" fontId="49" fillId="2" borderId="41" xfId="0" applyFont="1" applyFill="1" applyBorder="1" applyAlignment="1" applyProtection="1">
      <alignment horizontal="center" vertical="center"/>
      <protection hidden="1"/>
    </xf>
    <xf numFmtId="0" fontId="50" fillId="0" borderId="43" xfId="0" applyFont="1" applyBorder="1" applyProtection="1">
      <protection hidden="1"/>
    </xf>
    <xf numFmtId="0" fontId="50" fillId="0" borderId="44" xfId="0" applyFont="1" applyBorder="1" applyProtection="1">
      <protection hidden="1"/>
    </xf>
    <xf numFmtId="166" fontId="8" fillId="0" borderId="24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Protection="1">
      <protection hidden="1"/>
    </xf>
    <xf numFmtId="0" fontId="7" fillId="0" borderId="3" xfId="0" applyFont="1" applyBorder="1" applyProtection="1">
      <protection hidden="1"/>
    </xf>
    <xf numFmtId="166" fontId="51" fillId="0" borderId="26" xfId="0" applyNumberFormat="1" applyFont="1" applyBorder="1" applyAlignment="1" applyProtection="1">
      <alignment horizontal="center" vertical="center"/>
      <protection hidden="1"/>
    </xf>
    <xf numFmtId="0" fontId="50" fillId="0" borderId="2" xfId="0" applyFont="1" applyBorder="1" applyProtection="1">
      <protection hidden="1"/>
    </xf>
    <xf numFmtId="0" fontId="50" fillId="0" borderId="4" xfId="0" applyFont="1" applyBorder="1" applyProtection="1">
      <protection hidden="1"/>
    </xf>
    <xf numFmtId="9" fontId="9" fillId="2" borderId="34" xfId="0" applyNumberFormat="1" applyFont="1" applyFill="1" applyBorder="1" applyAlignment="1" applyProtection="1">
      <alignment horizontal="center" vertical="center"/>
      <protection hidden="1"/>
    </xf>
    <xf numFmtId="166" fontId="9" fillId="2" borderId="33" xfId="0" applyNumberFormat="1" applyFont="1" applyFill="1" applyBorder="1" applyAlignment="1" applyProtection="1">
      <alignment horizontal="center" vertical="center"/>
      <protection hidden="1"/>
    </xf>
    <xf numFmtId="9" fontId="8" fillId="0" borderId="152" xfId="0" applyNumberFormat="1" applyFont="1" applyBorder="1" applyAlignment="1" applyProtection="1">
      <alignment horizontal="center" vertical="center"/>
      <protection hidden="1"/>
    </xf>
    <xf numFmtId="166" fontId="8" fillId="0" borderId="108" xfId="0" applyNumberFormat="1" applyFont="1" applyBorder="1" applyAlignment="1" applyProtection="1">
      <alignment horizontal="center" vertical="center"/>
      <protection hidden="1"/>
    </xf>
    <xf numFmtId="0" fontId="60" fillId="0" borderId="48" xfId="20" applyFont="1" applyBorder="1" applyAlignment="1" applyProtection="1">
      <alignment horizontal="left" vertical="center" wrapText="1"/>
      <protection hidden="1"/>
    </xf>
    <xf numFmtId="0" fontId="60" fillId="0" borderId="80" xfId="20" applyFont="1" applyBorder="1" applyAlignment="1" applyProtection="1">
      <alignment horizontal="left" vertical="center" wrapText="1"/>
      <protection hidden="1"/>
    </xf>
    <xf numFmtId="0" fontId="60" fillId="0" borderId="5" xfId="20" applyFont="1" applyAlignment="1" applyProtection="1">
      <alignment horizontal="left" vertical="center" wrapText="1"/>
      <protection hidden="1"/>
    </xf>
    <xf numFmtId="49" fontId="61" fillId="0" borderId="187" xfId="25" applyNumberFormat="1" applyFont="1" applyBorder="1" applyAlignment="1" applyProtection="1">
      <alignment horizontal="center" vertical="center"/>
      <protection hidden="1"/>
    </xf>
    <xf numFmtId="49" fontId="61" fillId="0" borderId="87" xfId="25" applyNumberFormat="1" applyFont="1" applyBorder="1" applyAlignment="1" applyProtection="1">
      <alignment horizontal="center" vertical="center"/>
      <protection hidden="1"/>
    </xf>
    <xf numFmtId="49" fontId="61" fillId="0" borderId="195" xfId="25" applyNumberFormat="1" applyFont="1" applyBorder="1" applyAlignment="1" applyProtection="1">
      <alignment horizontal="center" vertical="center"/>
      <protection hidden="1"/>
    </xf>
    <xf numFmtId="0" fontId="60" fillId="0" borderId="46" xfId="20" applyFont="1" applyBorder="1" applyAlignment="1" applyProtection="1">
      <alignment horizontal="left" vertical="center" wrapText="1"/>
      <protection hidden="1"/>
    </xf>
  </cellXfs>
  <cellStyles count="31">
    <cellStyle name="Excel Built-in Normal" xfId="20" xr:uid="{00000000-0005-0000-0000-000000000000}"/>
    <cellStyle name="Moeda" xfId="19" builtinId="4"/>
    <cellStyle name="Moeda 2" xfId="24" xr:uid="{00000000-0005-0000-0000-000002000000}"/>
    <cellStyle name="Moeda 3" xfId="28" xr:uid="{00000000-0005-0000-0000-000003000000}"/>
    <cellStyle name="Normal" xfId="0" builtinId="0"/>
    <cellStyle name="Normal 10" xfId="27" xr:uid="{00000000-0005-0000-0000-000005000000}"/>
    <cellStyle name="Normal 11" xfId="30" xr:uid="{EE2C123C-3A91-4EB1-9F73-140FD554AF76}"/>
    <cellStyle name="Normal 2" xfId="1" xr:uid="{00000000-0005-0000-0000-000006000000}"/>
    <cellStyle name="Normal 2 2" xfId="4" xr:uid="{00000000-0005-0000-0000-000007000000}"/>
    <cellStyle name="Normal 2 3" xfId="7" xr:uid="{00000000-0005-0000-0000-000008000000}"/>
    <cellStyle name="Normal 2 4" xfId="23" xr:uid="{00000000-0005-0000-0000-000009000000}"/>
    <cellStyle name="Normal 3" xfId="3" xr:uid="{00000000-0005-0000-0000-00000A000000}"/>
    <cellStyle name="Normal 4" xfId="8" xr:uid="{00000000-0005-0000-0000-00000B000000}"/>
    <cellStyle name="Normal 5" xfId="9" xr:uid="{00000000-0005-0000-0000-00000C000000}"/>
    <cellStyle name="Normal 6" xfId="10" xr:uid="{00000000-0005-0000-0000-00000D000000}"/>
    <cellStyle name="Normal 6 2" xfId="16" xr:uid="{00000000-0005-0000-0000-00000E000000}"/>
    <cellStyle name="Normal 7" xfId="13" xr:uid="{00000000-0005-0000-0000-00000F000000}"/>
    <cellStyle name="Normal 8" xfId="14" xr:uid="{00000000-0005-0000-0000-000010000000}"/>
    <cellStyle name="Normal 9" xfId="21" xr:uid="{00000000-0005-0000-0000-000011000000}"/>
    <cellStyle name="Normal_11º MEDIÇÃO - vl real.rev2" xfId="25" xr:uid="{00000000-0005-0000-0000-000012000000}"/>
    <cellStyle name="Porcentagem" xfId="22" builtinId="5"/>
    <cellStyle name="Porcentagem 2" xfId="12" xr:uid="{00000000-0005-0000-0000-000014000000}"/>
    <cellStyle name="Porcentagem 2 2" xfId="18" xr:uid="{00000000-0005-0000-0000-000015000000}"/>
    <cellStyle name="Porcentagem 3" xfId="29" xr:uid="{00000000-0005-0000-0000-000016000000}"/>
    <cellStyle name="Separador de milhares_11º MEDIÇÃO - vl real.rev2 2" xfId="26" xr:uid="{00000000-0005-0000-0000-000017000000}"/>
    <cellStyle name="Vírgula 2" xfId="2" xr:uid="{00000000-0005-0000-0000-000018000000}"/>
    <cellStyle name="Vírgula 2 2" xfId="5" xr:uid="{00000000-0005-0000-0000-000019000000}"/>
    <cellStyle name="Vírgula 3" xfId="6" xr:uid="{00000000-0005-0000-0000-00001A000000}"/>
    <cellStyle name="Vírgula 4" xfId="11" xr:uid="{00000000-0005-0000-0000-00001B000000}"/>
    <cellStyle name="Vírgula 4 2" xfId="17" xr:uid="{00000000-0005-0000-0000-00001C000000}"/>
    <cellStyle name="Vírgula 5" xfId="15" xr:uid="{00000000-0005-0000-0000-00001D000000}"/>
  </cellStyles>
  <dxfs count="937"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</dxfs>
  <tableStyles count="0" defaultTableStyle="TableStyleMedium2" defaultPivotStyle="PivotStyleLight16"/>
  <colors>
    <mruColors>
      <color rgb="FFFFFF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E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5%20-%20Vi&#225;rios\Recape%202017\CR%201039.006-412017-R$%20987.600,00%20-%20N&#205;VEL%20II\QCI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5%20-%20Vi&#225;rios\Recape%202017\CR%201039.136-992017-R$%20295.300,00%20-%20n&#237;vel%20I%20Entregue%2005.12.2017\Or&#231;amento\OR&#199;AMENTO_Recapeamento_Centro_Fase%202_R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Eventograma_e_Quantitativos"/>
      <sheetName val="Detalhamento"/>
      <sheetName val="Cronograma"/>
      <sheetName val="PLE"/>
      <sheetName val="Resumo_de_Acompanhamento"/>
      <sheetName val="CronoPrev"/>
      <sheetName val="PLE2"/>
    </sheetNames>
    <sheetDataSet>
      <sheetData sheetId="0" refreshError="1">
        <row r="33">
          <cell r="A33" t="str">
            <v>Núm do Evento</v>
          </cell>
        </row>
      </sheetData>
      <sheetData sheetId="1" refreshError="1"/>
      <sheetData sheetId="2" refreshError="1"/>
      <sheetData sheetId="3" refreshError="1"/>
      <sheetData sheetId="4" refreshError="1">
        <row r="28">
          <cell r="AX28">
            <v>1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QCI"/>
      <sheetName val="CRONO"/>
      <sheetName val="RRE"/>
      <sheetName val="Ofício"/>
      <sheetName val="Listas"/>
    </sheetNames>
    <sheetDataSet>
      <sheetData sheetId="0" refreshError="1">
        <row r="22">
          <cell r="J22" t="str">
            <v>OGU não-PAC</v>
          </cell>
        </row>
      </sheetData>
      <sheetData sheetId="1" refreshError="1">
        <row r="14">
          <cell r="AH14">
            <v>0</v>
          </cell>
        </row>
        <row r="15">
          <cell r="AH15" t="str">
            <v>Adm. Direta</v>
          </cell>
        </row>
        <row r="26">
          <cell r="AH26">
            <v>0</v>
          </cell>
        </row>
      </sheetData>
      <sheetData sheetId="2" refreshError="1"/>
      <sheetData sheetId="3" refreshError="1"/>
      <sheetData sheetId="4" refreshError="1"/>
      <sheetData sheetId="5" refreshError="1">
        <row r="2">
          <cell r="B2" t="str">
            <v>Itens de Investimento</v>
          </cell>
          <cell r="C2" t="str">
            <v>Unidades habitacionais</v>
          </cell>
          <cell r="D2">
            <v>3</v>
          </cell>
          <cell r="E2" t="str">
            <v>Equipamentos comunitários</v>
          </cell>
          <cell r="F2">
            <v>6</v>
          </cell>
          <cell r="G2" t="str">
            <v>Pavimentação</v>
          </cell>
          <cell r="H2">
            <v>6</v>
          </cell>
          <cell r="I2" t="str">
            <v xml:space="preserve">Drenagem </v>
          </cell>
          <cell r="J2">
            <v>5</v>
          </cell>
          <cell r="K2" t="str">
            <v>Abastecimento de água</v>
          </cell>
          <cell r="L2">
            <v>11</v>
          </cell>
          <cell r="M2" t="str">
            <v>Esgotamento sanitário</v>
          </cell>
          <cell r="N2">
            <v>8</v>
          </cell>
          <cell r="O2" t="str">
            <v>Energia elétrica e iluminação pública</v>
          </cell>
          <cell r="P2">
            <v>4</v>
          </cell>
          <cell r="Q2" t="str">
            <v>Coleta e tratamento de resíduos sólidos</v>
          </cell>
          <cell r="R2">
            <v>6</v>
          </cell>
          <cell r="S2" t="str">
            <v xml:space="preserve">Contenção e estabilização de encostas </v>
          </cell>
          <cell r="T2">
            <v>2</v>
          </cell>
          <cell r="U2" t="str">
            <v>Regularização fundiária</v>
          </cell>
          <cell r="V2">
            <v>2</v>
          </cell>
          <cell r="W2" t="str">
            <v>Aquisição de terreno</v>
          </cell>
          <cell r="X2">
            <v>2</v>
          </cell>
          <cell r="Y2" t="str">
            <v>Aquisição de equipamentos e insumos</v>
          </cell>
          <cell r="Z2">
            <v>1</v>
          </cell>
          <cell r="AA2" t="str">
            <v>Elaboração de estudos e projetos</v>
          </cell>
          <cell r="AB2">
            <v>1</v>
          </cell>
          <cell r="AC2" t="str">
            <v>Instrumentos e ações em planejamento e gestão pública</v>
          </cell>
          <cell r="AD2">
            <v>1</v>
          </cell>
          <cell r="AE2" t="str">
            <v>Ações complementares às obras</v>
          </cell>
          <cell r="AF2">
            <v>3</v>
          </cell>
          <cell r="AG2" t="str">
            <v>Gerenciamento</v>
          </cell>
          <cell r="AH2">
            <v>1</v>
          </cell>
          <cell r="AI2" t="str">
            <v>Trabalho social</v>
          </cell>
          <cell r="AJ2">
            <v>4</v>
          </cell>
        </row>
        <row r="3">
          <cell r="B3" t="str">
            <v>Unidades habitacionais</v>
          </cell>
        </row>
        <row r="4">
          <cell r="B4" t="str">
            <v>Equipamentos comunitários</v>
          </cell>
        </row>
        <row r="5">
          <cell r="B5" t="str">
            <v>Pavimentação</v>
          </cell>
        </row>
        <row r="6">
          <cell r="B6" t="str">
            <v xml:space="preserve">Drenagem </v>
          </cell>
        </row>
        <row r="7">
          <cell r="B7" t="str">
            <v>Abastecimento de água</v>
          </cell>
        </row>
        <row r="8">
          <cell r="B8" t="str">
            <v>Esgotamento sanitário</v>
          </cell>
        </row>
        <row r="9">
          <cell r="B9" t="str">
            <v>Energia elétrica e iluminação pública</v>
          </cell>
        </row>
        <row r="10">
          <cell r="B10" t="str">
            <v>Coleta e tratamento de resíduos sólidos</v>
          </cell>
        </row>
        <row r="11">
          <cell r="B11" t="str">
            <v xml:space="preserve">Contenção e estabilização de encostas </v>
          </cell>
        </row>
        <row r="12">
          <cell r="B12" t="str">
            <v>Regularização fundiária</v>
          </cell>
        </row>
        <row r="13">
          <cell r="B13" t="str">
            <v>Aquisição de terreno</v>
          </cell>
        </row>
        <row r="14">
          <cell r="B14" t="str">
            <v>Aquisição de equipamentos e insumos</v>
          </cell>
        </row>
        <row r="15">
          <cell r="B15" t="str">
            <v>Elaboração de estudos e projetos</v>
          </cell>
        </row>
        <row r="16">
          <cell r="B16" t="str">
            <v>Instrumentos e ações em planejamento e gestão pública</v>
          </cell>
        </row>
        <row r="17">
          <cell r="B17" t="str">
            <v>Ações complementares às obras</v>
          </cell>
        </row>
        <row r="18">
          <cell r="B18" t="str">
            <v>Gerenciamento</v>
          </cell>
        </row>
        <row r="19">
          <cell r="B19" t="str">
            <v>Trabalho social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Memoria"/>
      <sheetName val="PLQ"/>
      <sheetName val="QCI"/>
      <sheetName val="Resumo _ Licitação"/>
      <sheetName val="CRONOGRAMA_ Licitação"/>
      <sheetName val="PLE"/>
      <sheetName val="CFF"/>
      <sheetName val="Distâncias"/>
      <sheetName val="Sinapi"/>
      <sheetName val="FDE"/>
      <sheetName val="SIUR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85"/>
  <sheetViews>
    <sheetView tabSelected="1" zoomScaleNormal="100" zoomScaleSheetLayoutView="100" workbookViewId="0">
      <selection activeCell="B2" sqref="B2"/>
    </sheetView>
  </sheetViews>
  <sheetFormatPr defaultColWidth="14.42578125" defaultRowHeight="15" customHeight="1" outlineLevelRow="1" outlineLevelCol="1" x14ac:dyDescent="0.2"/>
  <cols>
    <col min="1" max="1" width="14.42578125" style="5" customWidth="1"/>
    <col min="2" max="2" width="15.5703125" style="5" customWidth="1"/>
    <col min="3" max="3" width="19.7109375" style="5" customWidth="1"/>
    <col min="4" max="4" width="77.140625" style="5" customWidth="1" outlineLevel="1"/>
    <col min="5" max="5" width="10.42578125" style="5" customWidth="1" outlineLevel="1"/>
    <col min="6" max="6" width="11.7109375" style="5" bestFit="1" customWidth="1" outlineLevel="1"/>
    <col min="7" max="7" width="14" style="144" customWidth="1"/>
    <col min="8" max="8" width="14" style="5" customWidth="1"/>
    <col min="9" max="9" width="19.7109375" style="27" customWidth="1"/>
    <col min="10" max="10" width="12.5703125" style="28" customWidth="1"/>
    <col min="11" max="11" width="23.5703125" style="28" customWidth="1"/>
    <col min="12" max="12" width="17.5703125" style="5" customWidth="1"/>
    <col min="13" max="13" width="18.28515625" style="5" customWidth="1"/>
    <col min="14" max="16384" width="14.42578125" style="5"/>
  </cols>
  <sheetData>
    <row r="1" spans="1:13" ht="15" customHeight="1" x14ac:dyDescent="0.4">
      <c r="A1" s="6"/>
      <c r="B1" s="118"/>
      <c r="C1" s="70"/>
      <c r="D1" s="70"/>
      <c r="E1" s="70"/>
      <c r="F1" s="70"/>
      <c r="G1" s="70"/>
      <c r="H1" s="70"/>
      <c r="I1" s="70"/>
      <c r="J1" s="800"/>
      <c r="K1" s="163"/>
    </row>
    <row r="2" spans="1:13" ht="32.25" customHeight="1" x14ac:dyDescent="0.4">
      <c r="A2" s="7"/>
      <c r="B2" s="101"/>
      <c r="C2" s="40"/>
      <c r="D2" s="40"/>
      <c r="E2" s="40"/>
      <c r="F2" s="40"/>
      <c r="G2" s="40"/>
      <c r="H2" s="40"/>
      <c r="I2" s="40"/>
      <c r="J2" s="98"/>
      <c r="K2" s="163"/>
      <c r="L2" s="2"/>
      <c r="M2" s="2"/>
    </row>
    <row r="3" spans="1:13" ht="18.75" customHeight="1" x14ac:dyDescent="0.2">
      <c r="A3" s="8"/>
      <c r="B3" s="101"/>
      <c r="C3" s="41"/>
      <c r="D3" s="41"/>
      <c r="E3" s="41"/>
      <c r="F3" s="41"/>
      <c r="G3" s="41"/>
      <c r="H3" s="41"/>
      <c r="I3" s="41"/>
      <c r="J3" s="801"/>
      <c r="K3" s="164"/>
      <c r="L3" s="2"/>
      <c r="M3" s="2"/>
    </row>
    <row r="4" spans="1:13" ht="16.5" customHeight="1" x14ac:dyDescent="0.2">
      <c r="A4" s="8"/>
      <c r="B4" s="101"/>
      <c r="C4" s="42"/>
      <c r="D4" s="42"/>
      <c r="E4" s="42"/>
      <c r="F4" s="42"/>
      <c r="G4" s="42"/>
      <c r="H4" s="42"/>
      <c r="I4" s="42"/>
      <c r="J4" s="802"/>
      <c r="K4" s="165"/>
      <c r="L4" s="2"/>
      <c r="M4" s="2"/>
    </row>
    <row r="5" spans="1:13" ht="7.5" customHeight="1" thickBot="1" x14ac:dyDescent="0.25">
      <c r="A5" s="9"/>
      <c r="B5" s="10"/>
      <c r="C5" s="99"/>
      <c r="D5" s="119"/>
      <c r="E5" s="120"/>
      <c r="F5" s="121"/>
      <c r="G5" s="142"/>
      <c r="H5" s="120"/>
      <c r="I5" s="120"/>
      <c r="J5" s="122"/>
      <c r="K5" s="11"/>
      <c r="L5" s="2"/>
      <c r="M5" s="2"/>
    </row>
    <row r="6" spans="1:13" ht="20.25" customHeight="1" x14ac:dyDescent="0.2">
      <c r="A6" s="176" t="s">
        <v>136</v>
      </c>
      <c r="B6" s="177" t="s">
        <v>2043</v>
      </c>
      <c r="C6" s="177"/>
      <c r="D6" s="201"/>
      <c r="E6" s="202"/>
      <c r="F6" s="203"/>
      <c r="G6" s="204"/>
      <c r="H6" s="202"/>
      <c r="I6" s="202"/>
      <c r="J6" s="205"/>
      <c r="K6" s="169"/>
      <c r="L6" s="2"/>
      <c r="M6" s="2"/>
    </row>
    <row r="7" spans="1:13" ht="5.25" customHeight="1" x14ac:dyDescent="0.2">
      <c r="A7" s="206"/>
      <c r="B7" s="207"/>
      <c r="C7" s="208"/>
      <c r="D7" s="209"/>
      <c r="E7" s="34"/>
      <c r="F7" s="210"/>
      <c r="G7" s="211"/>
      <c r="H7" s="34"/>
      <c r="I7" s="34"/>
      <c r="J7" s="212"/>
      <c r="K7" s="11"/>
      <c r="L7" s="2"/>
      <c r="M7" s="2"/>
    </row>
    <row r="8" spans="1:13" ht="14.25" customHeight="1" x14ac:dyDescent="0.2">
      <c r="A8" s="37" t="s">
        <v>1</v>
      </c>
      <c r="B8" s="38"/>
      <c r="C8" s="808" t="s">
        <v>647</v>
      </c>
      <c r="D8" s="808"/>
      <c r="E8" s="34"/>
      <c r="F8" s="213" t="s">
        <v>137</v>
      </c>
      <c r="G8" s="214"/>
      <c r="H8" s="215"/>
      <c r="I8" s="216">
        <v>1103.76</v>
      </c>
      <c r="J8" s="217"/>
      <c r="K8" s="140"/>
      <c r="L8" s="2"/>
      <c r="M8" s="2"/>
    </row>
    <row r="9" spans="1:13" ht="4.5" customHeight="1" x14ac:dyDescent="0.2">
      <c r="A9" s="37"/>
      <c r="B9" s="38"/>
      <c r="C9" s="39"/>
      <c r="D9" s="39"/>
      <c r="E9" s="34"/>
      <c r="F9" s="218"/>
      <c r="G9" s="219"/>
      <c r="H9" s="220"/>
      <c r="I9" s="34"/>
      <c r="J9" s="217"/>
      <c r="K9" s="140"/>
      <c r="L9" s="2"/>
      <c r="M9" s="2"/>
    </row>
    <row r="10" spans="1:13" ht="15.75" customHeight="1" x14ac:dyDescent="0.2">
      <c r="A10" s="37" t="s">
        <v>2</v>
      </c>
      <c r="B10" s="39" t="s">
        <v>1932</v>
      </c>
      <c r="C10" s="39"/>
      <c r="D10" s="39"/>
      <c r="E10" s="34"/>
      <c r="F10" s="809" t="s">
        <v>3</v>
      </c>
      <c r="G10" s="809"/>
      <c r="H10" s="44"/>
      <c r="I10" s="221" t="e">
        <f>G753</f>
        <v>#VALUE!</v>
      </c>
      <c r="J10" s="222"/>
      <c r="K10" s="166"/>
      <c r="L10" s="156"/>
      <c r="M10" s="156"/>
    </row>
    <row r="11" spans="1:13" ht="3.75" customHeight="1" x14ac:dyDescent="0.2">
      <c r="A11" s="223"/>
      <c r="B11" s="34"/>
      <c r="C11" s="36"/>
      <c r="D11" s="36"/>
      <c r="E11" s="34"/>
      <c r="F11" s="220"/>
      <c r="G11" s="219"/>
      <c r="H11" s="220"/>
      <c r="I11" s="224"/>
      <c r="J11" s="225"/>
      <c r="K11" s="52"/>
      <c r="L11" s="2"/>
      <c r="M11" s="2"/>
    </row>
    <row r="12" spans="1:13" ht="15.75" customHeight="1" thickBot="1" x14ac:dyDescent="0.25">
      <c r="A12" s="178" t="s">
        <v>4</v>
      </c>
      <c r="B12" s="180" t="s">
        <v>2116</v>
      </c>
      <c r="C12" s="179"/>
      <c r="D12" s="179"/>
      <c r="E12" s="180"/>
      <c r="F12" s="226" t="s">
        <v>138</v>
      </c>
      <c r="G12" s="227"/>
      <c r="H12" s="226"/>
      <c r="I12" s="228" t="e">
        <f>I10/I8</f>
        <v>#VALUE!</v>
      </c>
      <c r="J12" s="229"/>
      <c r="K12" s="168"/>
      <c r="L12" s="157"/>
      <c r="M12" s="2"/>
    </row>
    <row r="13" spans="1:13" ht="7.5" customHeight="1" thickBot="1" x14ac:dyDescent="0.25">
      <c r="A13" s="230"/>
      <c r="B13" s="231"/>
      <c r="C13" s="231"/>
      <c r="D13" s="232"/>
      <c r="E13" s="233"/>
      <c r="F13" s="234"/>
      <c r="G13" s="235"/>
      <c r="H13" s="233"/>
      <c r="I13" s="234"/>
      <c r="J13" s="236"/>
      <c r="K13" s="136"/>
      <c r="L13" s="2"/>
      <c r="M13" s="2"/>
    </row>
    <row r="14" spans="1:13" s="16" customFormat="1" ht="54.75" thickBot="1" x14ac:dyDescent="0.3">
      <c r="A14" s="237" t="s">
        <v>5</v>
      </c>
      <c r="B14" s="238" t="s">
        <v>7</v>
      </c>
      <c r="C14" s="239" t="s">
        <v>6</v>
      </c>
      <c r="D14" s="240" t="s">
        <v>8</v>
      </c>
      <c r="E14" s="241" t="s">
        <v>9</v>
      </c>
      <c r="F14" s="242" t="s">
        <v>10</v>
      </c>
      <c r="G14" s="243" t="s">
        <v>124</v>
      </c>
      <c r="H14" s="244" t="s">
        <v>644</v>
      </c>
      <c r="I14" s="244" t="s">
        <v>749</v>
      </c>
      <c r="J14" s="245" t="s">
        <v>11</v>
      </c>
      <c r="K14" s="195"/>
      <c r="L14" s="15"/>
      <c r="M14" s="15"/>
    </row>
    <row r="15" spans="1:13" ht="15.75" thickBot="1" x14ac:dyDescent="0.25">
      <c r="A15" s="246">
        <v>1</v>
      </c>
      <c r="B15" s="247"/>
      <c r="C15" s="248"/>
      <c r="D15" s="249" t="s">
        <v>126</v>
      </c>
      <c r="E15" s="250" t="e">
        <f>SUM(E16)</f>
        <v>#VALUE!</v>
      </c>
      <c r="F15" s="250"/>
      <c r="G15" s="251"/>
      <c r="H15" s="250"/>
      <c r="I15" s="250"/>
      <c r="J15" s="252" t="e">
        <f>E15/$G$753</f>
        <v>#VALUE!</v>
      </c>
      <c r="K15" s="196"/>
      <c r="L15" s="17"/>
      <c r="M15" s="17"/>
    </row>
    <row r="16" spans="1:13" ht="12.75" outlineLevel="1" x14ac:dyDescent="0.2">
      <c r="A16" s="253" t="s">
        <v>12</v>
      </c>
      <c r="B16" s="254"/>
      <c r="C16" s="255"/>
      <c r="D16" s="256" t="s">
        <v>126</v>
      </c>
      <c r="E16" s="257" t="e">
        <f>SUM(I17:I25)</f>
        <v>#VALUE!</v>
      </c>
      <c r="F16" s="258"/>
      <c r="G16" s="259"/>
      <c r="H16" s="258"/>
      <c r="I16" s="254"/>
      <c r="J16" s="260" t="e">
        <f>E16/$G$753</f>
        <v>#VALUE!</v>
      </c>
      <c r="K16" s="196"/>
      <c r="L16" s="2"/>
      <c r="M16" s="2"/>
    </row>
    <row r="17" spans="1:14" ht="25.5" outlineLevel="1" x14ac:dyDescent="0.2">
      <c r="A17" s="261" t="s">
        <v>13</v>
      </c>
      <c r="B17" s="262" t="s">
        <v>116</v>
      </c>
      <c r="C17" s="263">
        <v>103689</v>
      </c>
      <c r="D17" s="264" t="s">
        <v>196</v>
      </c>
      <c r="E17" s="265" t="s">
        <v>107</v>
      </c>
      <c r="F17" s="266">
        <v>7.98</v>
      </c>
      <c r="G17" s="200"/>
      <c r="H17" s="265" t="e">
        <f t="shared" ref="H17:H25" si="0">ROUND(G17*(1+$F$754),2)</f>
        <v>#VALUE!</v>
      </c>
      <c r="I17" s="265" t="e">
        <f>ROUND(H17*F17,2)</f>
        <v>#VALUE!</v>
      </c>
      <c r="J17" s="267" t="e">
        <f t="shared" ref="J17:J25" si="1">I17/$G$753</f>
        <v>#VALUE!</v>
      </c>
      <c r="K17" s="197"/>
      <c r="L17" s="152"/>
      <c r="M17" s="152"/>
      <c r="N17" s="154">
        <f t="shared" ref="N17:N35" si="2">M17-F17</f>
        <v>-7.98</v>
      </c>
    </row>
    <row r="18" spans="1:14" ht="12.75" outlineLevel="1" x14ac:dyDescent="0.2">
      <c r="A18" s="261" t="s">
        <v>111</v>
      </c>
      <c r="B18" s="263" t="s">
        <v>116</v>
      </c>
      <c r="C18" s="262">
        <v>98459</v>
      </c>
      <c r="D18" s="264" t="s">
        <v>197</v>
      </c>
      <c r="E18" s="265" t="s">
        <v>107</v>
      </c>
      <c r="F18" s="266">
        <v>391.6</v>
      </c>
      <c r="G18" s="200"/>
      <c r="H18" s="265" t="e">
        <f t="shared" si="0"/>
        <v>#VALUE!</v>
      </c>
      <c r="I18" s="265" t="e">
        <f t="shared" ref="I18:I25" si="3">ROUND(H18*F18,2)</f>
        <v>#VALUE!</v>
      </c>
      <c r="J18" s="267" t="e">
        <f t="shared" si="1"/>
        <v>#VALUE!</v>
      </c>
      <c r="K18" s="198"/>
      <c r="L18" s="152"/>
      <c r="M18" s="152"/>
      <c r="N18" s="154">
        <f t="shared" si="2"/>
        <v>-391.6</v>
      </c>
    </row>
    <row r="19" spans="1:14" ht="38.25" outlineLevel="1" x14ac:dyDescent="0.2">
      <c r="A19" s="261" t="s">
        <v>112</v>
      </c>
      <c r="B19" s="263" t="s">
        <v>116</v>
      </c>
      <c r="C19" s="262">
        <v>101509</v>
      </c>
      <c r="D19" s="264" t="s">
        <v>773</v>
      </c>
      <c r="E19" s="265" t="s">
        <v>14</v>
      </c>
      <c r="F19" s="266">
        <v>1</v>
      </c>
      <c r="G19" s="200"/>
      <c r="H19" s="265" t="e">
        <f t="shared" si="0"/>
        <v>#VALUE!</v>
      </c>
      <c r="I19" s="265" t="e">
        <f t="shared" si="3"/>
        <v>#VALUE!</v>
      </c>
      <c r="J19" s="267" t="e">
        <f t="shared" si="1"/>
        <v>#VALUE!</v>
      </c>
      <c r="K19" s="198"/>
      <c r="L19" s="152"/>
      <c r="M19" s="152"/>
      <c r="N19" s="154">
        <f t="shared" si="2"/>
        <v>-1</v>
      </c>
    </row>
    <row r="20" spans="1:14" ht="12.75" outlineLevel="1" x14ac:dyDescent="0.2">
      <c r="A20" s="261" t="s">
        <v>113</v>
      </c>
      <c r="B20" s="263" t="s">
        <v>198</v>
      </c>
      <c r="C20" s="262" t="s">
        <v>199</v>
      </c>
      <c r="D20" s="264" t="s">
        <v>774</v>
      </c>
      <c r="E20" s="265" t="s">
        <v>775</v>
      </c>
      <c r="F20" s="266">
        <v>1</v>
      </c>
      <c r="G20" s="268">
        <f>Composições!G15</f>
        <v>0</v>
      </c>
      <c r="H20" s="265" t="e">
        <f t="shared" si="0"/>
        <v>#VALUE!</v>
      </c>
      <c r="I20" s="265" t="e">
        <f t="shared" si="3"/>
        <v>#VALUE!</v>
      </c>
      <c r="J20" s="267" t="e">
        <f t="shared" si="1"/>
        <v>#VALUE!</v>
      </c>
      <c r="K20" s="198"/>
      <c r="L20" s="152"/>
      <c r="M20" s="152"/>
      <c r="N20" s="154">
        <f t="shared" si="2"/>
        <v>-1</v>
      </c>
    </row>
    <row r="21" spans="1:14" ht="25.5" outlineLevel="1" x14ac:dyDescent="0.2">
      <c r="A21" s="261" t="s">
        <v>114</v>
      </c>
      <c r="B21" s="263" t="s">
        <v>116</v>
      </c>
      <c r="C21" s="262">
        <v>99059</v>
      </c>
      <c r="D21" s="264" t="s">
        <v>776</v>
      </c>
      <c r="E21" s="265" t="s">
        <v>127</v>
      </c>
      <c r="F21" s="266">
        <v>220</v>
      </c>
      <c r="G21" s="200"/>
      <c r="H21" s="265" t="e">
        <f t="shared" si="0"/>
        <v>#VALUE!</v>
      </c>
      <c r="I21" s="265" t="e">
        <f t="shared" si="3"/>
        <v>#VALUE!</v>
      </c>
      <c r="J21" s="267" t="e">
        <f t="shared" si="1"/>
        <v>#VALUE!</v>
      </c>
      <c r="K21" s="198"/>
      <c r="L21" s="152"/>
      <c r="M21" s="152"/>
      <c r="N21" s="154">
        <f t="shared" si="2"/>
        <v>-220</v>
      </c>
    </row>
    <row r="22" spans="1:14" ht="12.75" outlineLevel="1" x14ac:dyDescent="0.2">
      <c r="A22" s="261" t="s">
        <v>115</v>
      </c>
      <c r="B22" s="263" t="s">
        <v>198</v>
      </c>
      <c r="C22" s="269" t="s">
        <v>208</v>
      </c>
      <c r="D22" s="270" t="s">
        <v>777</v>
      </c>
      <c r="E22" s="271" t="s">
        <v>775</v>
      </c>
      <c r="F22" s="266">
        <v>1</v>
      </c>
      <c r="G22" s="268">
        <f>Composições!G33</f>
        <v>0</v>
      </c>
      <c r="H22" s="265" t="e">
        <f t="shared" si="0"/>
        <v>#VALUE!</v>
      </c>
      <c r="I22" s="265" t="e">
        <f t="shared" si="3"/>
        <v>#VALUE!</v>
      </c>
      <c r="J22" s="267" t="e">
        <f t="shared" si="1"/>
        <v>#VALUE!</v>
      </c>
      <c r="K22" s="197"/>
      <c r="L22" s="152"/>
      <c r="M22" s="152"/>
      <c r="N22" s="154">
        <f t="shared" si="2"/>
        <v>-1</v>
      </c>
    </row>
    <row r="23" spans="1:14" s="19" customFormat="1" ht="38.25" outlineLevel="1" x14ac:dyDescent="0.2">
      <c r="A23" s="261" t="s">
        <v>128</v>
      </c>
      <c r="B23" s="263" t="s">
        <v>198</v>
      </c>
      <c r="C23" s="272" t="s">
        <v>201</v>
      </c>
      <c r="D23" s="264" t="s">
        <v>778</v>
      </c>
      <c r="E23" s="265" t="s">
        <v>779</v>
      </c>
      <c r="F23" s="273">
        <v>8</v>
      </c>
      <c r="G23" s="268">
        <f>Composições!G43</f>
        <v>0</v>
      </c>
      <c r="H23" s="265" t="e">
        <f t="shared" si="0"/>
        <v>#VALUE!</v>
      </c>
      <c r="I23" s="265" t="e">
        <f t="shared" si="3"/>
        <v>#VALUE!</v>
      </c>
      <c r="J23" s="267" t="e">
        <f t="shared" si="1"/>
        <v>#VALUE!</v>
      </c>
      <c r="K23" s="198"/>
      <c r="L23" s="153"/>
      <c r="M23" s="152"/>
      <c r="N23" s="154">
        <f t="shared" si="2"/>
        <v>-8</v>
      </c>
    </row>
    <row r="24" spans="1:14" s="19" customFormat="1" ht="38.25" outlineLevel="1" x14ac:dyDescent="0.2">
      <c r="A24" s="261" t="s">
        <v>129</v>
      </c>
      <c r="B24" s="263" t="s">
        <v>198</v>
      </c>
      <c r="C24" s="272" t="s">
        <v>204</v>
      </c>
      <c r="D24" s="264" t="s">
        <v>780</v>
      </c>
      <c r="E24" s="265" t="s">
        <v>779</v>
      </c>
      <c r="F24" s="266">
        <v>8</v>
      </c>
      <c r="G24" s="268">
        <f>Composições!G51</f>
        <v>0</v>
      </c>
      <c r="H24" s="265" t="e">
        <f t="shared" si="0"/>
        <v>#VALUE!</v>
      </c>
      <c r="I24" s="265" t="e">
        <f t="shared" si="3"/>
        <v>#VALUE!</v>
      </c>
      <c r="J24" s="274" t="e">
        <f t="shared" si="1"/>
        <v>#VALUE!</v>
      </c>
      <c r="K24" s="198"/>
      <c r="L24" s="153"/>
      <c r="M24" s="152"/>
      <c r="N24" s="154">
        <f t="shared" si="2"/>
        <v>-8</v>
      </c>
    </row>
    <row r="25" spans="1:14" s="19" customFormat="1" ht="39" outlineLevel="1" thickBot="1" x14ac:dyDescent="0.25">
      <c r="A25" s="261" t="s">
        <v>130</v>
      </c>
      <c r="B25" s="263" t="s">
        <v>198</v>
      </c>
      <c r="C25" s="275" t="s">
        <v>206</v>
      </c>
      <c r="D25" s="264" t="s">
        <v>781</v>
      </c>
      <c r="E25" s="265" t="s">
        <v>779</v>
      </c>
      <c r="F25" s="266">
        <v>8</v>
      </c>
      <c r="G25" s="268">
        <f>Composições!G59</f>
        <v>0</v>
      </c>
      <c r="H25" s="265" t="e">
        <f t="shared" si="0"/>
        <v>#VALUE!</v>
      </c>
      <c r="I25" s="265" t="e">
        <f t="shared" si="3"/>
        <v>#VALUE!</v>
      </c>
      <c r="J25" s="274" t="e">
        <f t="shared" si="1"/>
        <v>#VALUE!</v>
      </c>
      <c r="K25" s="198"/>
      <c r="L25" s="153"/>
      <c r="M25" s="152"/>
      <c r="N25" s="154">
        <f t="shared" si="2"/>
        <v>-8</v>
      </c>
    </row>
    <row r="26" spans="1:14" ht="15.75" thickBot="1" x14ac:dyDescent="0.25">
      <c r="A26" s="246">
        <v>2</v>
      </c>
      <c r="B26" s="247"/>
      <c r="C26" s="276"/>
      <c r="D26" s="249" t="s">
        <v>210</v>
      </c>
      <c r="E26" s="250" t="e">
        <f>E27</f>
        <v>#VALUE!</v>
      </c>
      <c r="F26" s="250"/>
      <c r="G26" s="251"/>
      <c r="H26" s="250"/>
      <c r="I26" s="250"/>
      <c r="J26" s="252" t="e">
        <f>E26/$G$753</f>
        <v>#VALUE!</v>
      </c>
      <c r="K26" s="196"/>
      <c r="L26" s="17"/>
      <c r="M26" s="152"/>
      <c r="N26" s="154">
        <f t="shared" si="2"/>
        <v>0</v>
      </c>
    </row>
    <row r="27" spans="1:14" s="19" customFormat="1" ht="14.25" outlineLevel="1" x14ac:dyDescent="0.2">
      <c r="A27" s="253" t="s">
        <v>15</v>
      </c>
      <c r="B27" s="254"/>
      <c r="C27" s="277"/>
      <c r="D27" s="278" t="s">
        <v>211</v>
      </c>
      <c r="E27" s="257" t="e">
        <f>SUM(I28:I31)</f>
        <v>#VALUE!</v>
      </c>
      <c r="F27" s="258"/>
      <c r="G27" s="259"/>
      <c r="H27" s="258"/>
      <c r="I27" s="254"/>
      <c r="J27" s="279" t="e">
        <f>E27/$G$753</f>
        <v>#VALUE!</v>
      </c>
      <c r="K27" s="196"/>
      <c r="L27" s="20"/>
      <c r="M27" s="152"/>
      <c r="N27" s="154">
        <f t="shared" si="2"/>
        <v>0</v>
      </c>
    </row>
    <row r="28" spans="1:14" s="19" customFormat="1" ht="54.75" customHeight="1" outlineLevel="1" x14ac:dyDescent="0.2">
      <c r="A28" s="261" t="s">
        <v>16</v>
      </c>
      <c r="B28" s="263" t="s">
        <v>116</v>
      </c>
      <c r="C28" s="280">
        <v>98525</v>
      </c>
      <c r="D28" s="264" t="s">
        <v>212</v>
      </c>
      <c r="E28" s="265" t="s">
        <v>107</v>
      </c>
      <c r="F28" s="273">
        <v>1800</v>
      </c>
      <c r="G28" s="200"/>
      <c r="H28" s="265" t="e">
        <f>ROUND(G28*(1+$F$754),2)</f>
        <v>#VALUE!</v>
      </c>
      <c r="I28" s="265" t="e">
        <f>ROUND(H28*F28,2)</f>
        <v>#VALUE!</v>
      </c>
      <c r="J28" s="267" t="e">
        <f>I28/$G$753</f>
        <v>#VALUE!</v>
      </c>
      <c r="K28" s="199"/>
      <c r="L28" s="20"/>
      <c r="M28" s="152"/>
      <c r="N28" s="154">
        <f t="shared" si="2"/>
        <v>-1800</v>
      </c>
    </row>
    <row r="29" spans="1:14" s="19" customFormat="1" ht="38.25" outlineLevel="1" x14ac:dyDescent="0.2">
      <c r="A29" s="261" t="s">
        <v>17</v>
      </c>
      <c r="B29" s="263" t="s">
        <v>116</v>
      </c>
      <c r="C29" s="280">
        <v>94304</v>
      </c>
      <c r="D29" s="264" t="s">
        <v>782</v>
      </c>
      <c r="E29" s="265" t="s">
        <v>96</v>
      </c>
      <c r="F29" s="273">
        <v>67.88</v>
      </c>
      <c r="G29" s="200"/>
      <c r="H29" s="265" t="e">
        <f>ROUND(G29*(1+$F$754),2)</f>
        <v>#VALUE!</v>
      </c>
      <c r="I29" s="265" t="e">
        <f t="shared" ref="I29:I31" si="4">ROUND(H29*F29,2)</f>
        <v>#VALUE!</v>
      </c>
      <c r="J29" s="267" t="e">
        <f>I29/$G$753</f>
        <v>#VALUE!</v>
      </c>
      <c r="K29" s="167"/>
      <c r="L29" s="20"/>
      <c r="M29" s="152"/>
      <c r="N29" s="154">
        <f t="shared" si="2"/>
        <v>-67.88</v>
      </c>
    </row>
    <row r="30" spans="1:14" s="19" customFormat="1" ht="38.25" outlineLevel="1" x14ac:dyDescent="0.2">
      <c r="A30" s="261" t="s">
        <v>108</v>
      </c>
      <c r="B30" s="263" t="s">
        <v>116</v>
      </c>
      <c r="C30" s="280">
        <v>96521</v>
      </c>
      <c r="D30" s="264" t="s">
        <v>783</v>
      </c>
      <c r="E30" s="265" t="s">
        <v>96</v>
      </c>
      <c r="F30" s="273">
        <v>31.45</v>
      </c>
      <c r="G30" s="200"/>
      <c r="H30" s="265" t="e">
        <f>ROUND(G30*(1+$F$754),2)</f>
        <v>#VALUE!</v>
      </c>
      <c r="I30" s="265" t="e">
        <f t="shared" si="4"/>
        <v>#VALUE!</v>
      </c>
      <c r="J30" s="267" t="e">
        <f>I30/$G$753</f>
        <v>#VALUE!</v>
      </c>
      <c r="K30" s="167"/>
      <c r="L30" s="20"/>
      <c r="M30" s="152"/>
      <c r="N30" s="154">
        <f t="shared" si="2"/>
        <v>-31.45</v>
      </c>
    </row>
    <row r="31" spans="1:14" s="19" customFormat="1" ht="26.25" outlineLevel="1" thickBot="1" x14ac:dyDescent="0.25">
      <c r="A31" s="261" t="s">
        <v>131</v>
      </c>
      <c r="B31" s="263" t="s">
        <v>116</v>
      </c>
      <c r="C31" s="280">
        <v>101616</v>
      </c>
      <c r="D31" s="264" t="s">
        <v>1527</v>
      </c>
      <c r="E31" s="265" t="s">
        <v>107</v>
      </c>
      <c r="F31" s="273">
        <v>84.52</v>
      </c>
      <c r="G31" s="200"/>
      <c r="H31" s="265" t="e">
        <f>ROUND(G31*(1+$F$754),2)</f>
        <v>#VALUE!</v>
      </c>
      <c r="I31" s="265" t="e">
        <f t="shared" si="4"/>
        <v>#VALUE!</v>
      </c>
      <c r="J31" s="267" t="e">
        <f>I31/$G$753</f>
        <v>#VALUE!</v>
      </c>
      <c r="K31" s="199"/>
      <c r="L31" s="20"/>
      <c r="M31" s="152"/>
      <c r="N31" s="154">
        <f t="shared" si="2"/>
        <v>-84.52</v>
      </c>
    </row>
    <row r="32" spans="1:14" ht="15.75" thickBot="1" x14ac:dyDescent="0.25">
      <c r="A32" s="246">
        <v>3</v>
      </c>
      <c r="B32" s="247"/>
      <c r="C32" s="276"/>
      <c r="D32" s="249" t="s">
        <v>213</v>
      </c>
      <c r="E32" s="250" t="e">
        <f>SUM(E33,E37)</f>
        <v>#VALUE!</v>
      </c>
      <c r="F32" s="250"/>
      <c r="G32" s="251"/>
      <c r="H32" s="250"/>
      <c r="I32" s="250"/>
      <c r="J32" s="252" t="e">
        <f>E32/$G$753</f>
        <v>#VALUE!</v>
      </c>
      <c r="K32" s="196"/>
      <c r="L32" s="2"/>
      <c r="M32" s="152"/>
      <c r="N32" s="154">
        <f t="shared" si="2"/>
        <v>0</v>
      </c>
    </row>
    <row r="33" spans="1:14" ht="12.75" outlineLevel="1" x14ac:dyDescent="0.2">
      <c r="A33" s="253" t="s">
        <v>18</v>
      </c>
      <c r="B33" s="254"/>
      <c r="C33" s="255"/>
      <c r="D33" s="256" t="s">
        <v>787</v>
      </c>
      <c r="E33" s="257" t="e">
        <f>SUM(I34:I36)</f>
        <v>#VALUE!</v>
      </c>
      <c r="F33" s="258"/>
      <c r="G33" s="259"/>
      <c r="H33" s="258"/>
      <c r="I33" s="254"/>
      <c r="J33" s="260" t="e">
        <f>E33/$G$753</f>
        <v>#VALUE!</v>
      </c>
      <c r="K33" s="196"/>
      <c r="L33" s="2"/>
      <c r="M33" s="152"/>
      <c r="N33" s="154">
        <f t="shared" si="2"/>
        <v>0</v>
      </c>
    </row>
    <row r="34" spans="1:14" ht="25.5" outlineLevel="1" x14ac:dyDescent="0.2">
      <c r="A34" s="282" t="s">
        <v>19</v>
      </c>
      <c r="B34" s="283" t="s">
        <v>116</v>
      </c>
      <c r="C34" s="284">
        <v>102646</v>
      </c>
      <c r="D34" s="264" t="s">
        <v>1983</v>
      </c>
      <c r="E34" s="265" t="s">
        <v>127</v>
      </c>
      <c r="F34" s="285">
        <v>105</v>
      </c>
      <c r="G34" s="200"/>
      <c r="H34" s="265" t="e">
        <f>ROUND(G34*(1+$F$754),2)</f>
        <v>#VALUE!</v>
      </c>
      <c r="I34" s="265" t="e">
        <f t="shared" ref="I34:I35" si="5">ROUND(H34*F34,2)</f>
        <v>#VALUE!</v>
      </c>
      <c r="J34" s="267" t="e">
        <f>I34/$G$753</f>
        <v>#VALUE!</v>
      </c>
      <c r="K34" s="198"/>
      <c r="L34" s="2"/>
      <c r="M34" s="152"/>
      <c r="N34" s="154">
        <f t="shared" si="2"/>
        <v>-105</v>
      </c>
    </row>
    <row r="35" spans="1:14" ht="25.5" outlineLevel="1" x14ac:dyDescent="0.2">
      <c r="A35" s="286" t="s">
        <v>20</v>
      </c>
      <c r="B35" s="287" t="s">
        <v>116</v>
      </c>
      <c r="C35" s="288">
        <v>101176</v>
      </c>
      <c r="D35" s="289" t="s">
        <v>1984</v>
      </c>
      <c r="E35" s="290" t="s">
        <v>127</v>
      </c>
      <c r="F35" s="291">
        <v>185</v>
      </c>
      <c r="G35" s="628"/>
      <c r="H35" s="265" t="e">
        <f>ROUND(G35*(1+$F$754),2)</f>
        <v>#VALUE!</v>
      </c>
      <c r="I35" s="265" t="e">
        <f t="shared" si="5"/>
        <v>#VALUE!</v>
      </c>
      <c r="J35" s="274" t="e">
        <f>I35/$G$753</f>
        <v>#VALUE!</v>
      </c>
      <c r="K35" s="198"/>
      <c r="L35" s="2"/>
      <c r="M35" s="152"/>
      <c r="N35" s="154">
        <f t="shared" si="2"/>
        <v>-185</v>
      </c>
    </row>
    <row r="36" spans="1:14" ht="25.5" outlineLevel="1" x14ac:dyDescent="0.2">
      <c r="A36" s="292" t="s">
        <v>1944</v>
      </c>
      <c r="B36" s="293" t="s">
        <v>116</v>
      </c>
      <c r="C36" s="294">
        <v>95601</v>
      </c>
      <c r="D36" s="295" t="s">
        <v>153</v>
      </c>
      <c r="E36" s="296" t="s">
        <v>14</v>
      </c>
      <c r="F36" s="297">
        <v>81</v>
      </c>
      <c r="G36" s="629"/>
      <c r="H36" s="265" t="e">
        <f>ROUND(G36*(1+$F$754),2)</f>
        <v>#VALUE!</v>
      </c>
      <c r="I36" s="265" t="e">
        <f t="shared" ref="I36" si="6">ROUND(H36*F36,2)</f>
        <v>#VALUE!</v>
      </c>
      <c r="J36" s="274" t="e">
        <f>I36/$G$753</f>
        <v>#VALUE!</v>
      </c>
      <c r="K36" s="198"/>
      <c r="L36" s="2"/>
      <c r="M36" s="152"/>
      <c r="N36" s="154"/>
    </row>
    <row r="37" spans="1:14" ht="12.75" outlineLevel="1" x14ac:dyDescent="0.2">
      <c r="A37" s="298" t="s">
        <v>21</v>
      </c>
      <c r="B37" s="299"/>
      <c r="C37" s="300"/>
      <c r="D37" s="301" t="s">
        <v>791</v>
      </c>
      <c r="E37" s="302" t="e">
        <f>SUM(I38:I44)</f>
        <v>#VALUE!</v>
      </c>
      <c r="F37" s="303"/>
      <c r="G37" s="304"/>
      <c r="H37" s="303"/>
      <c r="I37" s="299"/>
      <c r="J37" s="305" t="e">
        <f>E37/$G$753</f>
        <v>#VALUE!</v>
      </c>
      <c r="K37" s="196"/>
      <c r="L37" s="2"/>
      <c r="M37" s="152"/>
      <c r="N37" s="154">
        <f t="shared" ref="N37:N43" si="7">M37-F37</f>
        <v>0</v>
      </c>
    </row>
    <row r="38" spans="1:14" ht="25.5" outlineLevel="1" x14ac:dyDescent="0.2">
      <c r="A38" s="306" t="s">
        <v>22</v>
      </c>
      <c r="B38" s="307" t="s">
        <v>116</v>
      </c>
      <c r="C38" s="284">
        <v>96621</v>
      </c>
      <c r="D38" s="308" t="s">
        <v>788</v>
      </c>
      <c r="E38" s="265" t="s">
        <v>96</v>
      </c>
      <c r="F38" s="285">
        <v>2.4300000000000002</v>
      </c>
      <c r="G38" s="200"/>
      <c r="H38" s="265" t="e">
        <f t="shared" ref="H38:H44" si="8">ROUND(G38*(1+$F$754),2)</f>
        <v>#VALUE!</v>
      </c>
      <c r="I38" s="265" t="e">
        <f t="shared" ref="I38:I43" si="9">ROUND(H38*F38,2)</f>
        <v>#VALUE!</v>
      </c>
      <c r="J38" s="309" t="e">
        <f t="shared" ref="J38:J44" si="10">I38/$G$753</f>
        <v>#VALUE!</v>
      </c>
      <c r="K38" s="198"/>
      <c r="L38" s="2"/>
      <c r="M38" s="152"/>
      <c r="N38" s="154">
        <f t="shared" si="7"/>
        <v>-2.4300000000000002</v>
      </c>
    </row>
    <row r="39" spans="1:14" ht="25.5" outlineLevel="1" x14ac:dyDescent="0.2">
      <c r="A39" s="306" t="s">
        <v>118</v>
      </c>
      <c r="B39" s="307" t="s">
        <v>116</v>
      </c>
      <c r="C39" s="284">
        <v>96619</v>
      </c>
      <c r="D39" s="308" t="s">
        <v>214</v>
      </c>
      <c r="E39" s="265" t="s">
        <v>107</v>
      </c>
      <c r="F39" s="285">
        <v>2.4300000000000002</v>
      </c>
      <c r="G39" s="200"/>
      <c r="H39" s="265" t="e">
        <f t="shared" si="8"/>
        <v>#VALUE!</v>
      </c>
      <c r="I39" s="265" t="e">
        <f t="shared" si="9"/>
        <v>#VALUE!</v>
      </c>
      <c r="J39" s="309" t="e">
        <f t="shared" si="10"/>
        <v>#VALUE!</v>
      </c>
      <c r="K39" s="198"/>
      <c r="L39" s="2"/>
      <c r="M39" s="152"/>
      <c r="N39" s="154">
        <f t="shared" si="7"/>
        <v>-2.4300000000000002</v>
      </c>
    </row>
    <row r="40" spans="1:14" ht="25.5" outlineLevel="1" x14ac:dyDescent="0.2">
      <c r="A40" s="306" t="s">
        <v>119</v>
      </c>
      <c r="B40" s="307" t="s">
        <v>116</v>
      </c>
      <c r="C40" s="284">
        <v>96534</v>
      </c>
      <c r="D40" s="308" t="s">
        <v>215</v>
      </c>
      <c r="E40" s="265" t="s">
        <v>107</v>
      </c>
      <c r="F40" s="285">
        <v>154.28</v>
      </c>
      <c r="G40" s="200"/>
      <c r="H40" s="265" t="e">
        <f t="shared" si="8"/>
        <v>#VALUE!</v>
      </c>
      <c r="I40" s="265" t="e">
        <f t="shared" si="9"/>
        <v>#VALUE!</v>
      </c>
      <c r="J40" s="309" t="e">
        <f t="shared" si="10"/>
        <v>#VALUE!</v>
      </c>
      <c r="K40" s="198"/>
      <c r="L40" s="2"/>
      <c r="M40" s="152"/>
      <c r="N40" s="154">
        <f t="shared" si="7"/>
        <v>-154.28</v>
      </c>
    </row>
    <row r="41" spans="1:14" ht="25.5" outlineLevel="1" x14ac:dyDescent="0.2">
      <c r="A41" s="306" t="s">
        <v>23</v>
      </c>
      <c r="B41" s="307" t="s">
        <v>116</v>
      </c>
      <c r="C41" s="284">
        <v>104922</v>
      </c>
      <c r="D41" s="308" t="s">
        <v>1945</v>
      </c>
      <c r="E41" s="265" t="s">
        <v>97</v>
      </c>
      <c r="F41" s="285">
        <v>670.75</v>
      </c>
      <c r="G41" s="200"/>
      <c r="H41" s="265" t="e">
        <f t="shared" si="8"/>
        <v>#VALUE!</v>
      </c>
      <c r="I41" s="265" t="e">
        <f t="shared" si="9"/>
        <v>#VALUE!</v>
      </c>
      <c r="J41" s="309" t="e">
        <f t="shared" si="10"/>
        <v>#VALUE!</v>
      </c>
      <c r="K41" s="198"/>
      <c r="L41" s="2"/>
      <c r="M41" s="152"/>
      <c r="N41" s="154">
        <f t="shared" si="7"/>
        <v>-670.75</v>
      </c>
    </row>
    <row r="42" spans="1:14" ht="25.5" outlineLevel="1" x14ac:dyDescent="0.2">
      <c r="A42" s="306" t="s">
        <v>24</v>
      </c>
      <c r="B42" s="307" t="s">
        <v>116</v>
      </c>
      <c r="C42" s="284">
        <v>104920</v>
      </c>
      <c r="D42" s="308" t="s">
        <v>218</v>
      </c>
      <c r="E42" s="265" t="s">
        <v>97</v>
      </c>
      <c r="F42" s="285">
        <v>253.62</v>
      </c>
      <c r="G42" s="200"/>
      <c r="H42" s="265" t="e">
        <f t="shared" si="8"/>
        <v>#VALUE!</v>
      </c>
      <c r="I42" s="265" t="e">
        <f t="shared" si="9"/>
        <v>#VALUE!</v>
      </c>
      <c r="J42" s="309" t="e">
        <f t="shared" si="10"/>
        <v>#VALUE!</v>
      </c>
      <c r="K42" s="198"/>
      <c r="L42" s="2"/>
      <c r="M42" s="152"/>
      <c r="N42" s="154">
        <f t="shared" si="7"/>
        <v>-253.62</v>
      </c>
    </row>
    <row r="43" spans="1:14" ht="25.5" outlineLevel="1" x14ac:dyDescent="0.2">
      <c r="A43" s="306" t="s">
        <v>25</v>
      </c>
      <c r="B43" s="307" t="s">
        <v>116</v>
      </c>
      <c r="C43" s="284">
        <v>96546</v>
      </c>
      <c r="D43" s="308" t="s">
        <v>221</v>
      </c>
      <c r="E43" s="290" t="s">
        <v>97</v>
      </c>
      <c r="F43" s="291">
        <v>186.93</v>
      </c>
      <c r="G43" s="628"/>
      <c r="H43" s="265" t="e">
        <f t="shared" si="8"/>
        <v>#VALUE!</v>
      </c>
      <c r="I43" s="265" t="e">
        <f t="shared" si="9"/>
        <v>#VALUE!</v>
      </c>
      <c r="J43" s="309" t="e">
        <f t="shared" si="10"/>
        <v>#VALUE!</v>
      </c>
      <c r="K43" s="198"/>
      <c r="L43" s="2"/>
      <c r="M43" s="152"/>
      <c r="N43" s="154">
        <f t="shared" si="7"/>
        <v>-186.93</v>
      </c>
    </row>
    <row r="44" spans="1:14" ht="26.25" outlineLevel="1" thickBot="1" x14ac:dyDescent="0.25">
      <c r="A44" s="306" t="s">
        <v>26</v>
      </c>
      <c r="B44" s="310" t="s">
        <v>198</v>
      </c>
      <c r="C44" s="311" t="s">
        <v>1985</v>
      </c>
      <c r="D44" s="312" t="s">
        <v>1986</v>
      </c>
      <c r="E44" s="313" t="s">
        <v>96</v>
      </c>
      <c r="F44" s="314">
        <v>38.270000000000003</v>
      </c>
      <c r="G44" s="315">
        <f>Composições!G1990</f>
        <v>0</v>
      </c>
      <c r="H44" s="265" t="e">
        <f t="shared" si="8"/>
        <v>#VALUE!</v>
      </c>
      <c r="I44" s="265" t="e">
        <f t="shared" ref="I44" si="11">ROUND(H44*F44,2)</f>
        <v>#VALUE!</v>
      </c>
      <c r="J44" s="309" t="e">
        <f t="shared" si="10"/>
        <v>#VALUE!</v>
      </c>
      <c r="K44" s="198"/>
      <c r="L44" s="2"/>
      <c r="M44" s="152"/>
      <c r="N44" s="154"/>
    </row>
    <row r="45" spans="1:14" ht="15.75" thickBot="1" x14ac:dyDescent="0.25">
      <c r="A45" s="246">
        <v>4</v>
      </c>
      <c r="B45" s="247"/>
      <c r="C45" s="276"/>
      <c r="D45" s="249" t="s">
        <v>223</v>
      </c>
      <c r="E45" s="250" t="e">
        <f>SUM(E46,E52,E59,E81)</f>
        <v>#VALUE!</v>
      </c>
      <c r="F45" s="250"/>
      <c r="G45" s="251"/>
      <c r="H45" s="250"/>
      <c r="I45" s="250"/>
      <c r="J45" s="252" t="e">
        <f>E45/$G$753</f>
        <v>#VALUE!</v>
      </c>
      <c r="K45" s="196"/>
      <c r="L45" s="156"/>
      <c r="M45" s="152"/>
      <c r="N45" s="154">
        <f t="shared" ref="N45:N106" si="12">M45-F45</f>
        <v>0</v>
      </c>
    </row>
    <row r="46" spans="1:14" ht="12.75" outlineLevel="1" x14ac:dyDescent="0.2">
      <c r="A46" s="253" t="s">
        <v>27</v>
      </c>
      <c r="B46" s="254"/>
      <c r="C46" s="255"/>
      <c r="D46" s="256" t="s">
        <v>224</v>
      </c>
      <c r="E46" s="257" t="e">
        <f>SUM(I47:I51)</f>
        <v>#VALUE!</v>
      </c>
      <c r="F46" s="258"/>
      <c r="G46" s="259"/>
      <c r="H46" s="258"/>
      <c r="I46" s="254"/>
      <c r="J46" s="305" t="e">
        <f>E46/$G$753</f>
        <v>#VALUE!</v>
      </c>
      <c r="K46" s="196"/>
      <c r="L46" s="2"/>
      <c r="M46" s="152"/>
      <c r="N46" s="154">
        <f t="shared" si="12"/>
        <v>0</v>
      </c>
    </row>
    <row r="47" spans="1:14" ht="38.25" outlineLevel="1" x14ac:dyDescent="0.2">
      <c r="A47" s="316" t="s">
        <v>28</v>
      </c>
      <c r="B47" s="317" t="s">
        <v>116</v>
      </c>
      <c r="C47" s="318" t="s">
        <v>1979</v>
      </c>
      <c r="D47" s="319" t="s">
        <v>1980</v>
      </c>
      <c r="E47" s="320" t="s">
        <v>107</v>
      </c>
      <c r="F47" s="321">
        <v>389.99</v>
      </c>
      <c r="G47" s="630"/>
      <c r="H47" s="265" t="e">
        <f>ROUND(G47*(1+$F$754),2)</f>
        <v>#VALUE!</v>
      </c>
      <c r="I47" s="265" t="e">
        <f t="shared" ref="I47:I51" si="13">ROUND(H47*F47,2)</f>
        <v>#VALUE!</v>
      </c>
      <c r="J47" s="309" t="e">
        <f>I47/$G$753</f>
        <v>#VALUE!</v>
      </c>
      <c r="K47" s="198"/>
      <c r="L47" s="2"/>
      <c r="M47" s="152"/>
      <c r="N47" s="154">
        <f t="shared" si="12"/>
        <v>-389.99</v>
      </c>
    </row>
    <row r="48" spans="1:14" ht="25.5" outlineLevel="1" x14ac:dyDescent="0.2">
      <c r="A48" s="322" t="s">
        <v>29</v>
      </c>
      <c r="B48" s="323" t="s">
        <v>116</v>
      </c>
      <c r="C48" s="324">
        <v>92762</v>
      </c>
      <c r="D48" s="325" t="s">
        <v>225</v>
      </c>
      <c r="E48" s="326" t="s">
        <v>97</v>
      </c>
      <c r="F48" s="327">
        <v>1099.3699999999999</v>
      </c>
      <c r="G48" s="631"/>
      <c r="H48" s="265" t="e">
        <f>ROUND(G48*(1+$F$754),2)</f>
        <v>#VALUE!</v>
      </c>
      <c r="I48" s="265" t="e">
        <f t="shared" si="13"/>
        <v>#VALUE!</v>
      </c>
      <c r="J48" s="309" t="e">
        <f>I48/$G$753</f>
        <v>#VALUE!</v>
      </c>
      <c r="K48" s="198"/>
      <c r="L48" s="2"/>
      <c r="M48" s="152"/>
      <c r="N48" s="154">
        <f t="shared" si="12"/>
        <v>-1099.3699999999999</v>
      </c>
    </row>
    <row r="49" spans="1:14" ht="25.5" outlineLevel="1" x14ac:dyDescent="0.2">
      <c r="A49" s="329" t="s">
        <v>30</v>
      </c>
      <c r="B49" s="330" t="s">
        <v>116</v>
      </c>
      <c r="C49" s="331">
        <v>92763</v>
      </c>
      <c r="D49" s="332" t="s">
        <v>226</v>
      </c>
      <c r="E49" s="333" t="s">
        <v>97</v>
      </c>
      <c r="F49" s="297">
        <v>13.56</v>
      </c>
      <c r="G49" s="632"/>
      <c r="H49" s="265" t="e">
        <f>ROUND(G49*(1+$F$754),2)</f>
        <v>#VALUE!</v>
      </c>
      <c r="I49" s="265" t="e">
        <f t="shared" si="13"/>
        <v>#VALUE!</v>
      </c>
      <c r="J49" s="309" t="e">
        <f>I49/$G$753</f>
        <v>#VALUE!</v>
      </c>
      <c r="K49" s="198"/>
      <c r="L49" s="2"/>
      <c r="M49" s="152"/>
      <c r="N49" s="154">
        <f t="shared" si="12"/>
        <v>-13.56</v>
      </c>
    </row>
    <row r="50" spans="1:14" ht="25.5" outlineLevel="1" x14ac:dyDescent="0.2">
      <c r="A50" s="329" t="s">
        <v>154</v>
      </c>
      <c r="B50" s="335" t="s">
        <v>116</v>
      </c>
      <c r="C50" s="324">
        <v>92759</v>
      </c>
      <c r="D50" s="332" t="s">
        <v>227</v>
      </c>
      <c r="E50" s="333" t="s">
        <v>97</v>
      </c>
      <c r="F50" s="327">
        <v>465.08</v>
      </c>
      <c r="G50" s="631"/>
      <c r="H50" s="265" t="e">
        <f>ROUND(G50*(1+$F$754),2)</f>
        <v>#VALUE!</v>
      </c>
      <c r="I50" s="265" t="e">
        <f t="shared" si="13"/>
        <v>#VALUE!</v>
      </c>
      <c r="J50" s="309" t="e">
        <f>I50/$G$753</f>
        <v>#VALUE!</v>
      </c>
      <c r="K50" s="198"/>
      <c r="L50" s="2"/>
      <c r="M50" s="152"/>
      <c r="N50" s="154">
        <f t="shared" si="12"/>
        <v>-465.08</v>
      </c>
    </row>
    <row r="51" spans="1:14" ht="25.5" outlineLevel="1" x14ac:dyDescent="0.2">
      <c r="A51" s="336" t="s">
        <v>155</v>
      </c>
      <c r="B51" s="337" t="s">
        <v>198</v>
      </c>
      <c r="C51" s="338" t="s">
        <v>795</v>
      </c>
      <c r="D51" s="339" t="s">
        <v>796</v>
      </c>
      <c r="E51" s="340" t="s">
        <v>797</v>
      </c>
      <c r="F51" s="341">
        <v>19.02</v>
      </c>
      <c r="G51" s="334">
        <f>Composições!G68</f>
        <v>0</v>
      </c>
      <c r="H51" s="265" t="e">
        <f>ROUND(G51*(1+$F$754),2)</f>
        <v>#VALUE!</v>
      </c>
      <c r="I51" s="265" t="e">
        <f t="shared" si="13"/>
        <v>#VALUE!</v>
      </c>
      <c r="J51" s="342" t="e">
        <f>I51/$G$753</f>
        <v>#VALUE!</v>
      </c>
      <c r="K51" s="198"/>
      <c r="L51" s="2"/>
      <c r="M51" s="152"/>
      <c r="N51" s="154">
        <f t="shared" si="12"/>
        <v>-19.02</v>
      </c>
    </row>
    <row r="52" spans="1:14" ht="12.75" outlineLevel="1" x14ac:dyDescent="0.2">
      <c r="A52" s="253" t="s">
        <v>31</v>
      </c>
      <c r="B52" s="254"/>
      <c r="C52" s="300"/>
      <c r="D52" s="256" t="s">
        <v>228</v>
      </c>
      <c r="E52" s="302" t="e">
        <f>SUM(I53:I58)</f>
        <v>#VALUE!</v>
      </c>
      <c r="F52" s="303"/>
      <c r="G52" s="304"/>
      <c r="H52" s="303"/>
      <c r="I52" s="299"/>
      <c r="J52" s="305" t="e">
        <f>E52/$G$753</f>
        <v>#VALUE!</v>
      </c>
      <c r="K52" s="196"/>
      <c r="L52" s="2"/>
      <c r="M52" s="152"/>
      <c r="N52" s="154">
        <f t="shared" si="12"/>
        <v>0</v>
      </c>
    </row>
    <row r="53" spans="1:14" ht="38.25" outlineLevel="1" x14ac:dyDescent="0.2">
      <c r="A53" s="316" t="s">
        <v>32</v>
      </c>
      <c r="B53" s="317" t="s">
        <v>116</v>
      </c>
      <c r="C53" s="318" t="s">
        <v>1981</v>
      </c>
      <c r="D53" s="319" t="s">
        <v>1982</v>
      </c>
      <c r="E53" s="320" t="s">
        <v>107</v>
      </c>
      <c r="F53" s="321">
        <v>666.59</v>
      </c>
      <c r="G53" s="630"/>
      <c r="H53" s="265" t="e">
        <f t="shared" ref="H53:H58" si="14">ROUND(G53*(1+$F$754),2)</f>
        <v>#VALUE!</v>
      </c>
      <c r="I53" s="265" t="e">
        <f t="shared" ref="I53" si="15">ROUND(H53*F53,2)</f>
        <v>#VALUE!</v>
      </c>
      <c r="J53" s="309" t="e">
        <f t="shared" ref="J53:J58" si="16">I53/$G$753</f>
        <v>#VALUE!</v>
      </c>
      <c r="K53" s="198"/>
      <c r="L53" s="2"/>
      <c r="M53" s="152"/>
      <c r="N53" s="154">
        <f t="shared" si="12"/>
        <v>-666.59</v>
      </c>
    </row>
    <row r="54" spans="1:14" ht="25.5" outlineLevel="1" x14ac:dyDescent="0.2">
      <c r="A54" s="322" t="s">
        <v>33</v>
      </c>
      <c r="B54" s="343" t="s">
        <v>116</v>
      </c>
      <c r="C54" s="344">
        <v>92761</v>
      </c>
      <c r="D54" s="345" t="s">
        <v>229</v>
      </c>
      <c r="E54" s="346" t="s">
        <v>97</v>
      </c>
      <c r="F54" s="347">
        <v>1030.52</v>
      </c>
      <c r="G54" s="633"/>
      <c r="H54" s="265" t="e">
        <f t="shared" si="14"/>
        <v>#VALUE!</v>
      </c>
      <c r="I54" s="265" t="e">
        <f t="shared" ref="I54:I58" si="17">ROUND(H54*F54,2)</f>
        <v>#VALUE!</v>
      </c>
      <c r="J54" s="309" t="e">
        <f t="shared" si="16"/>
        <v>#VALUE!</v>
      </c>
      <c r="K54" s="198"/>
      <c r="L54" s="2"/>
      <c r="M54" s="152"/>
      <c r="N54" s="154">
        <f t="shared" si="12"/>
        <v>-1030.52</v>
      </c>
    </row>
    <row r="55" spans="1:14" ht="25.5" outlineLevel="1" x14ac:dyDescent="0.2">
      <c r="A55" s="329" t="s">
        <v>34</v>
      </c>
      <c r="B55" s="343" t="s">
        <v>116</v>
      </c>
      <c r="C55" s="344">
        <v>92762</v>
      </c>
      <c r="D55" s="345" t="s">
        <v>225</v>
      </c>
      <c r="E55" s="346" t="s">
        <v>97</v>
      </c>
      <c r="F55" s="347">
        <v>319.67</v>
      </c>
      <c r="G55" s="633"/>
      <c r="H55" s="265" t="e">
        <f t="shared" si="14"/>
        <v>#VALUE!</v>
      </c>
      <c r="I55" s="265" t="e">
        <f t="shared" si="17"/>
        <v>#VALUE!</v>
      </c>
      <c r="J55" s="309" t="e">
        <f t="shared" si="16"/>
        <v>#VALUE!</v>
      </c>
      <c r="K55" s="198"/>
      <c r="L55" s="2"/>
      <c r="M55" s="152"/>
      <c r="N55" s="154">
        <f t="shared" si="12"/>
        <v>-319.67</v>
      </c>
    </row>
    <row r="56" spans="1:14" ht="25.5" outlineLevel="1" x14ac:dyDescent="0.2">
      <c r="A56" s="322" t="s">
        <v>156</v>
      </c>
      <c r="B56" s="343" t="s">
        <v>116</v>
      </c>
      <c r="C56" s="344">
        <v>92763</v>
      </c>
      <c r="D56" s="345" t="s">
        <v>226</v>
      </c>
      <c r="E56" s="346" t="s">
        <v>97</v>
      </c>
      <c r="F56" s="347">
        <v>143.78</v>
      </c>
      <c r="G56" s="633"/>
      <c r="H56" s="265" t="e">
        <f t="shared" si="14"/>
        <v>#VALUE!</v>
      </c>
      <c r="I56" s="265" t="e">
        <f t="shared" si="17"/>
        <v>#VALUE!</v>
      </c>
      <c r="J56" s="309" t="e">
        <f t="shared" si="16"/>
        <v>#VALUE!</v>
      </c>
      <c r="K56" s="198"/>
      <c r="L56" s="2"/>
      <c r="M56" s="152"/>
      <c r="N56" s="154">
        <f t="shared" si="12"/>
        <v>-143.78</v>
      </c>
    </row>
    <row r="57" spans="1:14" ht="25.5" outlineLevel="1" x14ac:dyDescent="0.2">
      <c r="A57" s="329" t="s">
        <v>305</v>
      </c>
      <c r="B57" s="335" t="s">
        <v>116</v>
      </c>
      <c r="C57" s="331">
        <v>92759</v>
      </c>
      <c r="D57" s="348" t="s">
        <v>227</v>
      </c>
      <c r="E57" s="349" t="s">
        <v>97</v>
      </c>
      <c r="F57" s="297">
        <v>564.05999999999995</v>
      </c>
      <c r="G57" s="631"/>
      <c r="H57" s="265" t="e">
        <f t="shared" si="14"/>
        <v>#VALUE!</v>
      </c>
      <c r="I57" s="265" t="e">
        <f t="shared" si="17"/>
        <v>#VALUE!</v>
      </c>
      <c r="J57" s="309" t="e">
        <f t="shared" si="16"/>
        <v>#VALUE!</v>
      </c>
      <c r="K57" s="198"/>
      <c r="L57" s="2"/>
      <c r="M57" s="152"/>
      <c r="N57" s="154">
        <f t="shared" si="12"/>
        <v>-564.05999999999995</v>
      </c>
    </row>
    <row r="58" spans="1:14" ht="38.25" outlineLevel="1" x14ac:dyDescent="0.2">
      <c r="A58" s="350" t="s">
        <v>1997</v>
      </c>
      <c r="B58" s="335" t="s">
        <v>198</v>
      </c>
      <c r="C58" s="331" t="s">
        <v>799</v>
      </c>
      <c r="D58" s="339" t="s">
        <v>800</v>
      </c>
      <c r="E58" s="349" t="s">
        <v>801</v>
      </c>
      <c r="F58" s="297">
        <v>39.56</v>
      </c>
      <c r="G58" s="328">
        <f>Composições!G79</f>
        <v>0</v>
      </c>
      <c r="H58" s="265" t="e">
        <f t="shared" si="14"/>
        <v>#VALUE!</v>
      </c>
      <c r="I58" s="265" t="e">
        <f t="shared" si="17"/>
        <v>#VALUE!</v>
      </c>
      <c r="J58" s="309" t="e">
        <f t="shared" si="16"/>
        <v>#VALUE!</v>
      </c>
      <c r="K58" s="198"/>
      <c r="L58" s="2"/>
      <c r="M58" s="152"/>
      <c r="N58" s="154">
        <f t="shared" si="12"/>
        <v>-39.56</v>
      </c>
    </row>
    <row r="59" spans="1:14" ht="12.75" outlineLevel="1" x14ac:dyDescent="0.2">
      <c r="A59" s="298" t="s">
        <v>35</v>
      </c>
      <c r="B59" s="299"/>
      <c r="C59" s="300"/>
      <c r="D59" s="256" t="s">
        <v>802</v>
      </c>
      <c r="E59" s="302" t="e">
        <f>SUM(E60,E68,E74)</f>
        <v>#VALUE!</v>
      </c>
      <c r="F59" s="303"/>
      <c r="G59" s="304"/>
      <c r="H59" s="303"/>
      <c r="I59" s="299"/>
      <c r="J59" s="305" t="e">
        <f>E59/$G$753</f>
        <v>#VALUE!</v>
      </c>
      <c r="K59" s="196"/>
      <c r="L59" s="2"/>
      <c r="M59" s="152"/>
      <c r="N59" s="154">
        <f t="shared" si="12"/>
        <v>0</v>
      </c>
    </row>
    <row r="60" spans="1:14" ht="12.75" outlineLevel="1" x14ac:dyDescent="0.2">
      <c r="A60" s="253" t="s">
        <v>36</v>
      </c>
      <c r="B60" s="299"/>
      <c r="C60" s="300"/>
      <c r="D60" s="256" t="s">
        <v>803</v>
      </c>
      <c r="E60" s="302" t="e">
        <f>SUM(I61:I67)</f>
        <v>#VALUE!</v>
      </c>
      <c r="F60" s="303"/>
      <c r="G60" s="304"/>
      <c r="H60" s="303"/>
      <c r="I60" s="299"/>
      <c r="J60" s="305" t="e">
        <f>E60/$G$753</f>
        <v>#VALUE!</v>
      </c>
      <c r="K60" s="196"/>
      <c r="L60" s="2"/>
      <c r="M60" s="152"/>
      <c r="N60" s="154">
        <f t="shared" si="12"/>
        <v>0</v>
      </c>
    </row>
    <row r="61" spans="1:14" ht="38.25" outlineLevel="1" x14ac:dyDescent="0.2">
      <c r="A61" s="351" t="s">
        <v>1998</v>
      </c>
      <c r="B61" s="317" t="s">
        <v>116</v>
      </c>
      <c r="C61" s="318">
        <v>97083</v>
      </c>
      <c r="D61" s="319" t="s">
        <v>233</v>
      </c>
      <c r="E61" s="320" t="s">
        <v>107</v>
      </c>
      <c r="F61" s="321">
        <v>12.86</v>
      </c>
      <c r="G61" s="630"/>
      <c r="H61" s="265" t="e">
        <f t="shared" ref="H61:H67" si="18">ROUND(G61*(1+$F$754),2)</f>
        <v>#VALUE!</v>
      </c>
      <c r="I61" s="265" t="e">
        <f t="shared" ref="I61:I67" si="19">ROUND(H61*F61,2)</f>
        <v>#VALUE!</v>
      </c>
      <c r="J61" s="309" t="e">
        <f t="shared" ref="J61:J67" si="20">I61/$G$753</f>
        <v>#VALUE!</v>
      </c>
      <c r="K61" s="198"/>
      <c r="L61" s="2"/>
      <c r="M61" s="152"/>
      <c r="N61" s="154">
        <f t="shared" si="12"/>
        <v>-12.86</v>
      </c>
    </row>
    <row r="62" spans="1:14" ht="25.5" outlineLevel="1" x14ac:dyDescent="0.2">
      <c r="A62" s="352" t="s">
        <v>1999</v>
      </c>
      <c r="B62" s="335" t="s">
        <v>116</v>
      </c>
      <c r="C62" s="331">
        <v>96624</v>
      </c>
      <c r="D62" s="348" t="s">
        <v>804</v>
      </c>
      <c r="E62" s="349" t="s">
        <v>96</v>
      </c>
      <c r="F62" s="297">
        <v>1.29</v>
      </c>
      <c r="G62" s="631"/>
      <c r="H62" s="265" t="e">
        <f t="shared" si="18"/>
        <v>#VALUE!</v>
      </c>
      <c r="I62" s="265" t="e">
        <f t="shared" si="19"/>
        <v>#VALUE!</v>
      </c>
      <c r="J62" s="309" t="e">
        <f t="shared" si="20"/>
        <v>#VALUE!</v>
      </c>
      <c r="K62" s="198"/>
      <c r="L62" s="2"/>
      <c r="M62" s="152"/>
      <c r="N62" s="154">
        <f t="shared" si="12"/>
        <v>-1.29</v>
      </c>
    </row>
    <row r="63" spans="1:14" ht="25.5" outlineLevel="1" x14ac:dyDescent="0.2">
      <c r="A63" s="329" t="s">
        <v>2000</v>
      </c>
      <c r="B63" s="335" t="s">
        <v>116</v>
      </c>
      <c r="C63" s="331">
        <v>97087</v>
      </c>
      <c r="D63" s="348" t="s">
        <v>234</v>
      </c>
      <c r="E63" s="349" t="s">
        <v>107</v>
      </c>
      <c r="F63" s="297">
        <v>12.86</v>
      </c>
      <c r="G63" s="631"/>
      <c r="H63" s="265" t="e">
        <f t="shared" si="18"/>
        <v>#VALUE!</v>
      </c>
      <c r="I63" s="265" t="e">
        <f t="shared" si="19"/>
        <v>#VALUE!</v>
      </c>
      <c r="J63" s="309" t="e">
        <f t="shared" si="20"/>
        <v>#VALUE!</v>
      </c>
      <c r="K63" s="198"/>
      <c r="L63" s="2"/>
      <c r="M63" s="152"/>
      <c r="N63" s="154">
        <f t="shared" si="12"/>
        <v>-12.86</v>
      </c>
    </row>
    <row r="64" spans="1:14" ht="38.25" outlineLevel="1" x14ac:dyDescent="0.2">
      <c r="A64" s="329" t="s">
        <v>2001</v>
      </c>
      <c r="B64" s="323" t="s">
        <v>116</v>
      </c>
      <c r="C64" s="324">
        <v>97086</v>
      </c>
      <c r="D64" s="325" t="s">
        <v>805</v>
      </c>
      <c r="E64" s="326" t="s">
        <v>107</v>
      </c>
      <c r="F64" s="327">
        <v>5.6</v>
      </c>
      <c r="G64" s="632"/>
      <c r="H64" s="265" t="e">
        <f t="shared" si="18"/>
        <v>#VALUE!</v>
      </c>
      <c r="I64" s="265" t="e">
        <f t="shared" si="19"/>
        <v>#VALUE!</v>
      </c>
      <c r="J64" s="309" t="e">
        <f t="shared" si="20"/>
        <v>#VALUE!</v>
      </c>
      <c r="K64" s="198"/>
      <c r="L64" s="2"/>
      <c r="M64" s="152"/>
      <c r="N64" s="154">
        <f t="shared" si="12"/>
        <v>-5.6</v>
      </c>
    </row>
    <row r="65" spans="1:14" ht="25.5" outlineLevel="1" x14ac:dyDescent="0.2">
      <c r="A65" s="322" t="s">
        <v>2002</v>
      </c>
      <c r="B65" s="335" t="s">
        <v>116</v>
      </c>
      <c r="C65" s="331">
        <v>97091</v>
      </c>
      <c r="D65" s="348" t="s">
        <v>806</v>
      </c>
      <c r="E65" s="349" t="s">
        <v>97</v>
      </c>
      <c r="F65" s="297">
        <v>15.87</v>
      </c>
      <c r="G65" s="634"/>
      <c r="H65" s="265" t="e">
        <f t="shared" si="18"/>
        <v>#VALUE!</v>
      </c>
      <c r="I65" s="265" t="e">
        <f t="shared" si="19"/>
        <v>#VALUE!</v>
      </c>
      <c r="J65" s="309" t="e">
        <f t="shared" si="20"/>
        <v>#VALUE!</v>
      </c>
      <c r="K65" s="198"/>
      <c r="L65" s="2"/>
      <c r="M65" s="152"/>
      <c r="N65" s="154">
        <f t="shared" si="12"/>
        <v>-15.87</v>
      </c>
    </row>
    <row r="66" spans="1:14" ht="25.5" outlineLevel="1" x14ac:dyDescent="0.2">
      <c r="A66" s="329" t="s">
        <v>2003</v>
      </c>
      <c r="B66" s="335" t="s">
        <v>116</v>
      </c>
      <c r="C66" s="331">
        <v>97096</v>
      </c>
      <c r="D66" s="348" t="s">
        <v>807</v>
      </c>
      <c r="E66" s="349" t="s">
        <v>96</v>
      </c>
      <c r="F66" s="297">
        <v>1.72</v>
      </c>
      <c r="G66" s="631"/>
      <c r="H66" s="265" t="e">
        <f t="shared" si="18"/>
        <v>#VALUE!</v>
      </c>
      <c r="I66" s="265" t="e">
        <f t="shared" si="19"/>
        <v>#VALUE!</v>
      </c>
      <c r="J66" s="309" t="e">
        <f t="shared" si="20"/>
        <v>#VALUE!</v>
      </c>
      <c r="K66" s="198"/>
      <c r="L66" s="2"/>
      <c r="M66" s="152"/>
      <c r="N66" s="154">
        <f t="shared" si="12"/>
        <v>-1.72</v>
      </c>
    </row>
    <row r="67" spans="1:14" ht="25.5" outlineLevel="1" x14ac:dyDescent="0.2">
      <c r="A67" s="322" t="s">
        <v>2004</v>
      </c>
      <c r="B67" s="323" t="s">
        <v>116</v>
      </c>
      <c r="C67" s="324">
        <v>97097</v>
      </c>
      <c r="D67" s="353" t="s">
        <v>808</v>
      </c>
      <c r="E67" s="326" t="s">
        <v>107</v>
      </c>
      <c r="F67" s="327">
        <v>5.15</v>
      </c>
      <c r="G67" s="632"/>
      <c r="H67" s="265" t="e">
        <f t="shared" si="18"/>
        <v>#VALUE!</v>
      </c>
      <c r="I67" s="265" t="e">
        <f t="shared" si="19"/>
        <v>#VALUE!</v>
      </c>
      <c r="J67" s="309" t="e">
        <f t="shared" si="20"/>
        <v>#VALUE!</v>
      </c>
      <c r="K67" s="198"/>
      <c r="L67" s="2"/>
      <c r="M67" s="152"/>
      <c r="N67" s="154">
        <f t="shared" si="12"/>
        <v>-5.15</v>
      </c>
    </row>
    <row r="68" spans="1:14" ht="12.75" outlineLevel="1" x14ac:dyDescent="0.2">
      <c r="A68" s="298" t="s">
        <v>1280</v>
      </c>
      <c r="B68" s="354"/>
      <c r="C68" s="300"/>
      <c r="D68" s="355" t="s">
        <v>809</v>
      </c>
      <c r="E68" s="302" t="e">
        <f>SUM(I69:I73)</f>
        <v>#VALUE!</v>
      </c>
      <c r="F68" s="303"/>
      <c r="G68" s="304"/>
      <c r="H68" s="303"/>
      <c r="I68" s="299"/>
      <c r="J68" s="305" t="e">
        <f>E68/$G$753</f>
        <v>#VALUE!</v>
      </c>
      <c r="K68" s="196"/>
      <c r="L68" s="2"/>
      <c r="M68" s="152"/>
      <c r="N68" s="154">
        <f t="shared" si="12"/>
        <v>0</v>
      </c>
    </row>
    <row r="69" spans="1:14" ht="25.5" outlineLevel="1" x14ac:dyDescent="0.2">
      <c r="A69" s="356" t="s">
        <v>2005</v>
      </c>
      <c r="B69" s="343" t="s">
        <v>116</v>
      </c>
      <c r="C69" s="344">
        <v>92484</v>
      </c>
      <c r="D69" s="345" t="s">
        <v>810</v>
      </c>
      <c r="E69" s="346" t="s">
        <v>107</v>
      </c>
      <c r="F69" s="347">
        <v>16.11</v>
      </c>
      <c r="G69" s="635"/>
      <c r="H69" s="273" t="e">
        <f>ROUND(G69*(1+$F$754),2)</f>
        <v>#VALUE!</v>
      </c>
      <c r="I69" s="273" t="e">
        <f t="shared" ref="I69:I73" si="21">ROUND(H69*F69,2)</f>
        <v>#VALUE!</v>
      </c>
      <c r="J69" s="309" t="e">
        <f>I69/$G$753</f>
        <v>#VALUE!</v>
      </c>
      <c r="K69" s="198"/>
      <c r="L69" s="2"/>
      <c r="M69" s="152"/>
      <c r="N69" s="154">
        <f t="shared" si="12"/>
        <v>-16.11</v>
      </c>
    </row>
    <row r="70" spans="1:14" ht="25.5" outlineLevel="1" x14ac:dyDescent="0.2">
      <c r="A70" s="356" t="s">
        <v>2006</v>
      </c>
      <c r="B70" s="343" t="s">
        <v>116</v>
      </c>
      <c r="C70" s="344">
        <v>92769</v>
      </c>
      <c r="D70" s="345" t="s">
        <v>811</v>
      </c>
      <c r="E70" s="346" t="s">
        <v>97</v>
      </c>
      <c r="F70" s="347">
        <v>0.83</v>
      </c>
      <c r="G70" s="636"/>
      <c r="H70" s="265" t="e">
        <f>ROUND(G70*(1+$F$754),2)</f>
        <v>#VALUE!</v>
      </c>
      <c r="I70" s="265" t="e">
        <f t="shared" si="21"/>
        <v>#VALUE!</v>
      </c>
      <c r="J70" s="309" t="e">
        <f>I70/$G$753</f>
        <v>#VALUE!</v>
      </c>
      <c r="K70" s="198"/>
      <c r="L70" s="2"/>
      <c r="M70" s="152"/>
      <c r="N70" s="154">
        <f t="shared" si="12"/>
        <v>-0.83</v>
      </c>
    </row>
    <row r="71" spans="1:14" ht="25.5" outlineLevel="1" x14ac:dyDescent="0.2">
      <c r="A71" s="356" t="s">
        <v>2007</v>
      </c>
      <c r="B71" s="343" t="s">
        <v>116</v>
      </c>
      <c r="C71" s="344">
        <v>92770</v>
      </c>
      <c r="D71" s="345" t="s">
        <v>812</v>
      </c>
      <c r="E71" s="346" t="s">
        <v>97</v>
      </c>
      <c r="F71" s="347">
        <v>12.4</v>
      </c>
      <c r="G71" s="635"/>
      <c r="H71" s="265" t="e">
        <f>ROUND(G71*(1+$F$754),2)</f>
        <v>#VALUE!</v>
      </c>
      <c r="I71" s="265" t="e">
        <f t="shared" si="21"/>
        <v>#VALUE!</v>
      </c>
      <c r="J71" s="309" t="e">
        <f>I71/$G$753</f>
        <v>#VALUE!</v>
      </c>
      <c r="K71" s="198"/>
      <c r="L71" s="2"/>
      <c r="M71" s="152"/>
      <c r="N71" s="154">
        <f t="shared" si="12"/>
        <v>-12.4</v>
      </c>
    </row>
    <row r="72" spans="1:14" ht="25.5" outlineLevel="1" x14ac:dyDescent="0.2">
      <c r="A72" s="356" t="s">
        <v>2008</v>
      </c>
      <c r="B72" s="335" t="s">
        <v>116</v>
      </c>
      <c r="C72" s="331">
        <v>92768</v>
      </c>
      <c r="D72" s="348" t="s">
        <v>813</v>
      </c>
      <c r="E72" s="349" t="s">
        <v>97</v>
      </c>
      <c r="F72" s="297">
        <v>24.59</v>
      </c>
      <c r="G72" s="631"/>
      <c r="H72" s="265" t="e">
        <f>ROUND(G72*(1+$F$754),2)</f>
        <v>#VALUE!</v>
      </c>
      <c r="I72" s="265" t="e">
        <f t="shared" ref="I72" si="22">ROUND(H72*F72,2)</f>
        <v>#VALUE!</v>
      </c>
      <c r="J72" s="309" t="e">
        <f>I72/$G$753</f>
        <v>#VALUE!</v>
      </c>
      <c r="K72" s="198"/>
      <c r="L72" s="2"/>
      <c r="M72" s="152"/>
      <c r="N72" s="154">
        <f t="shared" si="12"/>
        <v>-24.59</v>
      </c>
    </row>
    <row r="73" spans="1:14" ht="38.25" outlineLevel="1" x14ac:dyDescent="0.2">
      <c r="A73" s="356" t="s">
        <v>2009</v>
      </c>
      <c r="B73" s="323" t="s">
        <v>198</v>
      </c>
      <c r="C73" s="324" t="s">
        <v>799</v>
      </c>
      <c r="D73" s="325" t="s">
        <v>800</v>
      </c>
      <c r="E73" s="326" t="s">
        <v>801</v>
      </c>
      <c r="F73" s="327">
        <v>1.46</v>
      </c>
      <c r="G73" s="334">
        <f>Composições!G79</f>
        <v>0</v>
      </c>
      <c r="H73" s="265" t="e">
        <f>ROUND(G73*(1+$F$754),2)</f>
        <v>#VALUE!</v>
      </c>
      <c r="I73" s="265" t="e">
        <f t="shared" si="21"/>
        <v>#VALUE!</v>
      </c>
      <c r="J73" s="359" t="e">
        <f>I73/$G$753</f>
        <v>#VALUE!</v>
      </c>
      <c r="K73" s="198"/>
      <c r="L73" s="2"/>
      <c r="M73" s="152"/>
      <c r="N73" s="154">
        <f t="shared" si="12"/>
        <v>-1.46</v>
      </c>
    </row>
    <row r="74" spans="1:14" ht="12.75" outlineLevel="1" x14ac:dyDescent="0.2">
      <c r="A74" s="298" t="s">
        <v>1281</v>
      </c>
      <c r="B74" s="354"/>
      <c r="C74" s="300"/>
      <c r="D74" s="355" t="s">
        <v>1988</v>
      </c>
      <c r="E74" s="302" t="e">
        <f>SUM(I75:I80)</f>
        <v>#VALUE!</v>
      </c>
      <c r="F74" s="303"/>
      <c r="G74" s="304"/>
      <c r="H74" s="303"/>
      <c r="I74" s="299"/>
      <c r="J74" s="305" t="e">
        <f>E74/$G$753</f>
        <v>#VALUE!</v>
      </c>
      <c r="K74" s="198"/>
      <c r="L74" s="2"/>
      <c r="M74" s="152"/>
      <c r="N74" s="154"/>
    </row>
    <row r="75" spans="1:14" ht="25.5" outlineLevel="1" x14ac:dyDescent="0.2">
      <c r="A75" s="351" t="s">
        <v>2010</v>
      </c>
      <c r="B75" s="360" t="s">
        <v>116</v>
      </c>
      <c r="C75" s="361">
        <v>92484</v>
      </c>
      <c r="D75" s="319" t="s">
        <v>810</v>
      </c>
      <c r="E75" s="320" t="s">
        <v>107</v>
      </c>
      <c r="F75" s="321">
        <v>46.18</v>
      </c>
      <c r="G75" s="630"/>
      <c r="H75" s="273" t="e">
        <f t="shared" ref="H75:H80" si="23">ROUND(G75*(1+$F$754),2)</f>
        <v>#VALUE!</v>
      </c>
      <c r="I75" s="273" t="e">
        <f t="shared" ref="I75" si="24">ROUND(H75*F75,2)</f>
        <v>#VALUE!</v>
      </c>
      <c r="J75" s="309" t="e">
        <f t="shared" ref="J75:J80" si="25">I75/$G$753</f>
        <v>#VALUE!</v>
      </c>
      <c r="K75" s="198"/>
      <c r="L75" s="2"/>
      <c r="M75" s="152"/>
      <c r="N75" s="154"/>
    </row>
    <row r="76" spans="1:14" ht="25.5" outlineLevel="1" x14ac:dyDescent="0.2">
      <c r="A76" s="329" t="s">
        <v>2011</v>
      </c>
      <c r="B76" s="362" t="s">
        <v>116</v>
      </c>
      <c r="C76" s="363">
        <v>92772</v>
      </c>
      <c r="D76" s="348" t="s">
        <v>1992</v>
      </c>
      <c r="E76" s="349" t="s">
        <v>97</v>
      </c>
      <c r="F76" s="297">
        <v>103.96</v>
      </c>
      <c r="G76" s="637"/>
      <c r="H76" s="273" t="e">
        <f t="shared" si="23"/>
        <v>#VALUE!</v>
      </c>
      <c r="I76" s="273" t="e">
        <f t="shared" ref="I76:I80" si="26">ROUND(H76*F76,2)</f>
        <v>#VALUE!</v>
      </c>
      <c r="J76" s="309" t="e">
        <f t="shared" si="25"/>
        <v>#VALUE!</v>
      </c>
      <c r="K76" s="198"/>
      <c r="L76" s="2"/>
      <c r="M76" s="152"/>
      <c r="N76" s="154"/>
    </row>
    <row r="77" spans="1:14" ht="25.5" outlineLevel="1" x14ac:dyDescent="0.2">
      <c r="A77" s="356" t="s">
        <v>2012</v>
      </c>
      <c r="B77" s="362" t="s">
        <v>198</v>
      </c>
      <c r="C77" s="362" t="s">
        <v>1989</v>
      </c>
      <c r="D77" s="348" t="s">
        <v>1993</v>
      </c>
      <c r="E77" s="349" t="s">
        <v>97</v>
      </c>
      <c r="F77" s="297">
        <v>7846.86</v>
      </c>
      <c r="G77" s="364">
        <f>Composições!G2016</f>
        <v>0</v>
      </c>
      <c r="H77" s="273" t="e">
        <f t="shared" si="23"/>
        <v>#VALUE!</v>
      </c>
      <c r="I77" s="273" t="e">
        <f t="shared" si="26"/>
        <v>#VALUE!</v>
      </c>
      <c r="J77" s="309" t="e">
        <f t="shared" si="25"/>
        <v>#VALUE!</v>
      </c>
      <c r="K77" s="198"/>
      <c r="L77" s="2"/>
      <c r="M77" s="152"/>
      <c r="N77" s="154"/>
    </row>
    <row r="78" spans="1:14" ht="38.25" outlineLevel="1" x14ac:dyDescent="0.2">
      <c r="A78" s="322" t="s">
        <v>2013</v>
      </c>
      <c r="B78" s="362" t="s">
        <v>198</v>
      </c>
      <c r="C78" s="365" t="s">
        <v>1990</v>
      </c>
      <c r="D78" s="348" t="s">
        <v>1994</v>
      </c>
      <c r="E78" s="349" t="s">
        <v>96</v>
      </c>
      <c r="F78" s="297">
        <v>175.7</v>
      </c>
      <c r="G78" s="364">
        <f>Composições!G2001</f>
        <v>0</v>
      </c>
      <c r="H78" s="273" t="e">
        <f t="shared" si="23"/>
        <v>#VALUE!</v>
      </c>
      <c r="I78" s="273" t="e">
        <f t="shared" si="26"/>
        <v>#VALUE!</v>
      </c>
      <c r="J78" s="309" t="e">
        <f t="shared" si="25"/>
        <v>#VALUE!</v>
      </c>
      <c r="K78" s="198"/>
      <c r="L78" s="2"/>
      <c r="M78" s="152"/>
      <c r="N78" s="154"/>
    </row>
    <row r="79" spans="1:14" ht="12.75" outlineLevel="1" x14ac:dyDescent="0.2">
      <c r="A79" s="329" t="s">
        <v>2014</v>
      </c>
      <c r="B79" s="362" t="s">
        <v>117</v>
      </c>
      <c r="C79" s="365" t="s">
        <v>1991</v>
      </c>
      <c r="D79" s="348" t="s">
        <v>1995</v>
      </c>
      <c r="E79" s="349" t="s">
        <v>127</v>
      </c>
      <c r="F79" s="297">
        <v>17.899999999999999</v>
      </c>
      <c r="G79" s="637"/>
      <c r="H79" s="273" t="e">
        <f t="shared" si="23"/>
        <v>#VALUE!</v>
      </c>
      <c r="I79" s="273" t="e">
        <f t="shared" si="26"/>
        <v>#VALUE!</v>
      </c>
      <c r="J79" s="309" t="e">
        <f t="shared" si="25"/>
        <v>#VALUE!</v>
      </c>
      <c r="K79" s="198"/>
      <c r="L79" s="2"/>
      <c r="M79" s="152"/>
      <c r="N79" s="154"/>
    </row>
    <row r="80" spans="1:14" ht="25.5" outlineLevel="1" x14ac:dyDescent="0.2">
      <c r="A80" s="356" t="s">
        <v>2015</v>
      </c>
      <c r="B80" s="366" t="s">
        <v>116</v>
      </c>
      <c r="C80" s="367">
        <v>98577</v>
      </c>
      <c r="D80" s="353" t="s">
        <v>1996</v>
      </c>
      <c r="E80" s="368" t="s">
        <v>127</v>
      </c>
      <c r="F80" s="369">
        <v>17.899999999999999</v>
      </c>
      <c r="G80" s="638"/>
      <c r="H80" s="273" t="e">
        <f t="shared" si="23"/>
        <v>#VALUE!</v>
      </c>
      <c r="I80" s="273" t="e">
        <f t="shared" si="26"/>
        <v>#VALUE!</v>
      </c>
      <c r="J80" s="309" t="e">
        <f t="shared" si="25"/>
        <v>#VALUE!</v>
      </c>
      <c r="K80" s="198"/>
      <c r="L80" s="2"/>
      <c r="M80" s="152"/>
      <c r="N80" s="154"/>
    </row>
    <row r="81" spans="1:16" ht="12.75" outlineLevel="1" x14ac:dyDescent="0.2">
      <c r="A81" s="298" t="s">
        <v>231</v>
      </c>
      <c r="B81" s="354"/>
      <c r="C81" s="300"/>
      <c r="D81" s="355" t="s">
        <v>232</v>
      </c>
      <c r="E81" s="302" t="e">
        <f>SUM(I82:I85)</f>
        <v>#VALUE!</v>
      </c>
      <c r="F81" s="303"/>
      <c r="G81" s="304"/>
      <c r="H81" s="303"/>
      <c r="I81" s="299"/>
      <c r="J81" s="260" t="e">
        <f>E81/$G$753</f>
        <v>#VALUE!</v>
      </c>
      <c r="K81" s="196"/>
      <c r="L81" s="156"/>
      <c r="M81" s="152"/>
      <c r="N81" s="154">
        <f t="shared" si="12"/>
        <v>0</v>
      </c>
    </row>
    <row r="82" spans="1:16" ht="38.25" outlineLevel="1" x14ac:dyDescent="0.2">
      <c r="A82" s="356" t="s">
        <v>306</v>
      </c>
      <c r="B82" s="343" t="s">
        <v>198</v>
      </c>
      <c r="C82" s="371" t="s">
        <v>814</v>
      </c>
      <c r="D82" s="345" t="s">
        <v>815</v>
      </c>
      <c r="E82" s="346" t="s">
        <v>816</v>
      </c>
      <c r="F82" s="347">
        <f>12515.5-1204.58</f>
        <v>11310.92</v>
      </c>
      <c r="G82" s="358">
        <f>Composições!G90</f>
        <v>0</v>
      </c>
      <c r="H82" s="265" t="e">
        <f>ROUND(G82*(1+$F$754),2)</f>
        <v>#VALUE!</v>
      </c>
      <c r="I82" s="265" t="e">
        <f t="shared" ref="I82:I85" si="27">ROUND(H82*F82,2)</f>
        <v>#VALUE!</v>
      </c>
      <c r="J82" s="309" t="e">
        <f>I82/$G$753</f>
        <v>#VALUE!</v>
      </c>
      <c r="K82" s="198"/>
      <c r="L82" s="157"/>
      <c r="M82" s="152"/>
      <c r="N82" s="155">
        <f t="shared" si="12"/>
        <v>-11310.92</v>
      </c>
      <c r="O82" s="5" t="e">
        <f>M82/M153</f>
        <v>#DIV/0!</v>
      </c>
      <c r="P82" s="5">
        <v>1152.3393408915344</v>
      </c>
    </row>
    <row r="83" spans="1:16" ht="38.25" outlineLevel="1" x14ac:dyDescent="0.2">
      <c r="A83" s="356" t="s">
        <v>307</v>
      </c>
      <c r="B83" s="335" t="s">
        <v>116</v>
      </c>
      <c r="C83" s="331">
        <v>100723</v>
      </c>
      <c r="D83" s="348" t="s">
        <v>817</v>
      </c>
      <c r="E83" s="349" t="s">
        <v>107</v>
      </c>
      <c r="F83" s="297">
        <v>826.84</v>
      </c>
      <c r="G83" s="637"/>
      <c r="H83" s="265" t="e">
        <f>ROUND(G83*(1+$F$754),2)</f>
        <v>#VALUE!</v>
      </c>
      <c r="I83" s="265" t="e">
        <f t="shared" si="27"/>
        <v>#VALUE!</v>
      </c>
      <c r="J83" s="309" t="e">
        <f>I83/$G$753</f>
        <v>#VALUE!</v>
      </c>
      <c r="K83" s="198"/>
      <c r="L83" s="2"/>
      <c r="M83" s="152"/>
      <c r="N83" s="154">
        <f t="shared" si="12"/>
        <v>-826.84</v>
      </c>
    </row>
    <row r="84" spans="1:16" ht="25.5" outlineLevel="1" x14ac:dyDescent="0.2">
      <c r="A84" s="356" t="s">
        <v>1987</v>
      </c>
      <c r="B84" s="335" t="s">
        <v>116</v>
      </c>
      <c r="C84" s="331">
        <v>100719</v>
      </c>
      <c r="D84" s="348" t="s">
        <v>762</v>
      </c>
      <c r="E84" s="349" t="s">
        <v>107</v>
      </c>
      <c r="F84" s="297">
        <f>240.06-23.11</f>
        <v>216.95</v>
      </c>
      <c r="G84" s="631"/>
      <c r="H84" s="265" t="e">
        <f>ROUND(G84*(1+$F$754),2)</f>
        <v>#VALUE!</v>
      </c>
      <c r="I84" s="265" t="e">
        <f t="shared" si="27"/>
        <v>#VALUE!</v>
      </c>
      <c r="J84" s="309" t="e">
        <f>I84/$G$753</f>
        <v>#VALUE!</v>
      </c>
      <c r="K84" s="198"/>
      <c r="L84" s="2"/>
      <c r="M84" s="152"/>
      <c r="N84" s="155">
        <f t="shared" si="12"/>
        <v>-216.95</v>
      </c>
      <c r="O84" s="5" t="e">
        <f>M84/M82</f>
        <v>#DIV/0!</v>
      </c>
      <c r="P84" s="5" t="e">
        <f>O84*M82</f>
        <v>#DIV/0!</v>
      </c>
    </row>
    <row r="85" spans="1:16" ht="39" outlineLevel="1" thickBot="1" x14ac:dyDescent="0.25">
      <c r="A85" s="356" t="s">
        <v>2016</v>
      </c>
      <c r="B85" s="323" t="s">
        <v>116</v>
      </c>
      <c r="C85" s="324">
        <v>100739</v>
      </c>
      <c r="D85" s="325" t="s">
        <v>818</v>
      </c>
      <c r="E85" s="326" t="s">
        <v>107</v>
      </c>
      <c r="F85" s="327">
        <f>240.06-23.11</f>
        <v>216.95</v>
      </c>
      <c r="G85" s="632"/>
      <c r="H85" s="265" t="e">
        <f>ROUND(G85*(1+$F$754),2)</f>
        <v>#VALUE!</v>
      </c>
      <c r="I85" s="265" t="e">
        <f t="shared" si="27"/>
        <v>#VALUE!</v>
      </c>
      <c r="J85" s="309" t="e">
        <f>I85/$G$753</f>
        <v>#VALUE!</v>
      </c>
      <c r="K85" s="198"/>
      <c r="L85" s="2"/>
      <c r="M85" s="152"/>
      <c r="N85" s="155">
        <f t="shared" si="12"/>
        <v>-216.95</v>
      </c>
      <c r="O85" s="5" t="e">
        <f>M85/M84</f>
        <v>#DIV/0!</v>
      </c>
    </row>
    <row r="86" spans="1:16" ht="15.75" outlineLevel="1" thickBot="1" x14ac:dyDescent="0.25">
      <c r="A86" s="246">
        <v>5</v>
      </c>
      <c r="B86" s="247"/>
      <c r="C86" s="276"/>
      <c r="D86" s="249" t="s">
        <v>235</v>
      </c>
      <c r="E86" s="250" t="e">
        <f>SUM(E87,E89,E95,E100)</f>
        <v>#VALUE!</v>
      </c>
      <c r="F86" s="372"/>
      <c r="G86" s="251"/>
      <c r="H86" s="250"/>
      <c r="I86" s="250"/>
      <c r="J86" s="252" t="e">
        <f>E86/$G$753</f>
        <v>#VALUE!</v>
      </c>
      <c r="K86" s="196"/>
      <c r="L86" s="2"/>
      <c r="M86" s="152"/>
      <c r="N86" s="154">
        <f t="shared" si="12"/>
        <v>0</v>
      </c>
    </row>
    <row r="87" spans="1:16" s="19" customFormat="1" ht="12.75" outlineLevel="1" x14ac:dyDescent="0.2">
      <c r="A87" s="253" t="s">
        <v>37</v>
      </c>
      <c r="B87" s="254"/>
      <c r="C87" s="277"/>
      <c r="D87" s="278" t="s">
        <v>236</v>
      </c>
      <c r="E87" s="257" t="e">
        <f>SUM(I88:I88)</f>
        <v>#VALUE!</v>
      </c>
      <c r="F87" s="258"/>
      <c r="G87" s="259"/>
      <c r="H87" s="258"/>
      <c r="I87" s="254"/>
      <c r="J87" s="260" t="e">
        <f>E87/$G$753</f>
        <v>#VALUE!</v>
      </c>
      <c r="K87" s="196"/>
      <c r="L87" s="18"/>
      <c r="M87" s="152"/>
      <c r="N87" s="154">
        <f t="shared" si="12"/>
        <v>0</v>
      </c>
    </row>
    <row r="88" spans="1:16" s="19" customFormat="1" ht="38.25" outlineLevel="1" x14ac:dyDescent="0.2">
      <c r="A88" s="373" t="s">
        <v>38</v>
      </c>
      <c r="B88" s="374" t="s">
        <v>116</v>
      </c>
      <c r="C88" s="375" t="s">
        <v>237</v>
      </c>
      <c r="D88" s="376" t="s">
        <v>238</v>
      </c>
      <c r="E88" s="377" t="s">
        <v>107</v>
      </c>
      <c r="F88" s="378">
        <v>4.8</v>
      </c>
      <c r="G88" s="639"/>
      <c r="H88" s="265" t="e">
        <f>ROUND(G88*(1+$F$754),2)</f>
        <v>#VALUE!</v>
      </c>
      <c r="I88" s="265" t="e">
        <f t="shared" ref="I88" si="28">ROUND(H88*F88,2)</f>
        <v>#VALUE!</v>
      </c>
      <c r="J88" s="309" t="e">
        <f>I88/$G$753</f>
        <v>#VALUE!</v>
      </c>
      <c r="K88" s="198"/>
      <c r="L88" s="18"/>
      <c r="M88" s="152"/>
      <c r="N88" s="154">
        <f t="shared" si="12"/>
        <v>-4.8</v>
      </c>
    </row>
    <row r="89" spans="1:16" s="19" customFormat="1" ht="12.75" outlineLevel="1" x14ac:dyDescent="0.2">
      <c r="A89" s="298" t="s">
        <v>158</v>
      </c>
      <c r="B89" s="299"/>
      <c r="C89" s="379"/>
      <c r="D89" s="380" t="s">
        <v>751</v>
      </c>
      <c r="E89" s="302" t="e">
        <f>SUM(I90:I94)</f>
        <v>#VALUE!</v>
      </c>
      <c r="F89" s="258"/>
      <c r="G89" s="304"/>
      <c r="H89" s="303"/>
      <c r="I89" s="299"/>
      <c r="J89" s="305" t="e">
        <f>E89/$G$753</f>
        <v>#VALUE!</v>
      </c>
      <c r="K89" s="196"/>
      <c r="L89" s="18"/>
      <c r="M89" s="152"/>
      <c r="N89" s="154">
        <f t="shared" si="12"/>
        <v>0</v>
      </c>
    </row>
    <row r="90" spans="1:16" s="19" customFormat="1" ht="38.25" outlineLevel="1" x14ac:dyDescent="0.2">
      <c r="A90" s="381" t="s">
        <v>160</v>
      </c>
      <c r="B90" s="382" t="s">
        <v>116</v>
      </c>
      <c r="C90" s="383">
        <v>103368</v>
      </c>
      <c r="D90" s="384" t="s">
        <v>819</v>
      </c>
      <c r="E90" s="385" t="s">
        <v>107</v>
      </c>
      <c r="F90" s="386">
        <v>632.97</v>
      </c>
      <c r="G90" s="640"/>
      <c r="H90" s="265" t="e">
        <f>ROUND(G90*(1+$F$754),2)</f>
        <v>#VALUE!</v>
      </c>
      <c r="I90" s="265" t="e">
        <f t="shared" ref="I90:I94" si="29">ROUND(H90*F90,2)</f>
        <v>#VALUE!</v>
      </c>
      <c r="J90" s="309" t="e">
        <f>I90/$G$753</f>
        <v>#VALUE!</v>
      </c>
      <c r="K90" s="198"/>
      <c r="L90" s="18"/>
      <c r="M90" s="152"/>
      <c r="N90" s="154">
        <f t="shared" si="12"/>
        <v>-632.97</v>
      </c>
    </row>
    <row r="91" spans="1:16" s="19" customFormat="1" ht="38.25" outlineLevel="1" x14ac:dyDescent="0.2">
      <c r="A91" s="387" t="s">
        <v>308</v>
      </c>
      <c r="B91" s="388" t="s">
        <v>116</v>
      </c>
      <c r="C91" s="389">
        <v>103364</v>
      </c>
      <c r="D91" s="264" t="s">
        <v>820</v>
      </c>
      <c r="E91" s="390" t="s">
        <v>107</v>
      </c>
      <c r="F91" s="391">
        <v>538.37</v>
      </c>
      <c r="G91" s="639"/>
      <c r="H91" s="265" t="e">
        <f>ROUND(G91*(1+$F$754),2)</f>
        <v>#VALUE!</v>
      </c>
      <c r="I91" s="265" t="e">
        <f t="shared" si="29"/>
        <v>#VALUE!</v>
      </c>
      <c r="J91" s="309" t="e">
        <f>I91/$G$753</f>
        <v>#VALUE!</v>
      </c>
      <c r="K91" s="198"/>
      <c r="L91" s="18"/>
      <c r="M91" s="152"/>
      <c r="N91" s="154">
        <f t="shared" si="12"/>
        <v>-538.37</v>
      </c>
    </row>
    <row r="92" spans="1:16" s="19" customFormat="1" ht="38.25" outlineLevel="1" x14ac:dyDescent="0.2">
      <c r="A92" s="387" t="s">
        <v>309</v>
      </c>
      <c r="B92" s="392" t="s">
        <v>116</v>
      </c>
      <c r="C92" s="311">
        <v>103328</v>
      </c>
      <c r="D92" s="376" t="s">
        <v>239</v>
      </c>
      <c r="E92" s="377" t="s">
        <v>107</v>
      </c>
      <c r="F92" s="393">
        <v>11.62</v>
      </c>
      <c r="G92" s="641"/>
      <c r="H92" s="265" t="e">
        <f>ROUND(G92*(1+$F$754),2)</f>
        <v>#VALUE!</v>
      </c>
      <c r="I92" s="265" t="e">
        <f t="shared" si="29"/>
        <v>#VALUE!</v>
      </c>
      <c r="J92" s="309" t="e">
        <f>I92/$G$753</f>
        <v>#VALUE!</v>
      </c>
      <c r="K92" s="198"/>
      <c r="L92" s="18"/>
      <c r="M92" s="152"/>
      <c r="N92" s="154">
        <f t="shared" si="12"/>
        <v>-11.62</v>
      </c>
    </row>
    <row r="93" spans="1:16" s="19" customFormat="1" ht="38.25" outlineLevel="1" x14ac:dyDescent="0.2">
      <c r="A93" s="387" t="s">
        <v>310</v>
      </c>
      <c r="B93" s="392" t="s">
        <v>116</v>
      </c>
      <c r="C93" s="389">
        <v>101159</v>
      </c>
      <c r="D93" s="376" t="s">
        <v>240</v>
      </c>
      <c r="E93" s="377" t="s">
        <v>107</v>
      </c>
      <c r="F93" s="395">
        <v>9.56</v>
      </c>
      <c r="G93" s="639"/>
      <c r="H93" s="265" t="e">
        <f>ROUND(G93*(1+$F$754),2)</f>
        <v>#VALUE!</v>
      </c>
      <c r="I93" s="265" t="e">
        <f t="shared" si="29"/>
        <v>#VALUE!</v>
      </c>
      <c r="J93" s="309" t="e">
        <f>I93/$G$753</f>
        <v>#VALUE!</v>
      </c>
      <c r="K93" s="198"/>
      <c r="L93" s="18"/>
      <c r="M93" s="152"/>
      <c r="N93" s="154">
        <f t="shared" si="12"/>
        <v>-9.56</v>
      </c>
    </row>
    <row r="94" spans="1:16" s="19" customFormat="1" ht="25.5" outlineLevel="1" x14ac:dyDescent="0.2">
      <c r="A94" s="396" t="s">
        <v>311</v>
      </c>
      <c r="B94" s="388" t="s">
        <v>116</v>
      </c>
      <c r="C94" s="397">
        <v>93200</v>
      </c>
      <c r="D94" s="398" t="s">
        <v>646</v>
      </c>
      <c r="E94" s="377" t="s">
        <v>127</v>
      </c>
      <c r="F94" s="399">
        <v>386.56</v>
      </c>
      <c r="G94" s="642"/>
      <c r="H94" s="265" t="e">
        <f>ROUND(G94*(1+$F$754),2)</f>
        <v>#VALUE!</v>
      </c>
      <c r="I94" s="265" t="e">
        <f t="shared" si="29"/>
        <v>#VALUE!</v>
      </c>
      <c r="J94" s="309" t="e">
        <f>I94/$G$753</f>
        <v>#VALUE!</v>
      </c>
      <c r="K94" s="198"/>
      <c r="L94" s="18"/>
      <c r="M94" s="152"/>
      <c r="N94" s="154">
        <f t="shared" si="12"/>
        <v>-386.56</v>
      </c>
    </row>
    <row r="95" spans="1:16" s="19" customFormat="1" ht="12.75" outlineLevel="1" x14ac:dyDescent="0.2">
      <c r="A95" s="298" t="s">
        <v>159</v>
      </c>
      <c r="B95" s="299"/>
      <c r="C95" s="379"/>
      <c r="D95" s="380" t="s">
        <v>230</v>
      </c>
      <c r="E95" s="302" t="e">
        <f>SUM(I96:I99)</f>
        <v>#VALUE!</v>
      </c>
      <c r="F95" s="258"/>
      <c r="G95" s="304"/>
      <c r="H95" s="303"/>
      <c r="I95" s="299"/>
      <c r="J95" s="305" t="e">
        <f>E95/$G$753</f>
        <v>#VALUE!</v>
      </c>
      <c r="K95" s="196"/>
      <c r="L95" s="18"/>
      <c r="M95" s="152"/>
      <c r="N95" s="154">
        <f t="shared" si="12"/>
        <v>0</v>
      </c>
    </row>
    <row r="96" spans="1:16" s="19" customFormat="1" ht="12.75" outlineLevel="1" x14ac:dyDescent="0.2">
      <c r="A96" s="387" t="s">
        <v>161</v>
      </c>
      <c r="B96" s="392" t="s">
        <v>116</v>
      </c>
      <c r="C96" s="389">
        <v>105024</v>
      </c>
      <c r="D96" s="376" t="s">
        <v>821</v>
      </c>
      <c r="E96" s="385" t="s">
        <v>127</v>
      </c>
      <c r="F96" s="400">
        <v>36.18</v>
      </c>
      <c r="G96" s="643"/>
      <c r="H96" s="401" t="e">
        <f>ROUND(G96*(1+$F$754),2)</f>
        <v>#VALUE!</v>
      </c>
      <c r="I96" s="401" t="e">
        <f t="shared" ref="I96" si="30">ROUND(H96*F96,2)</f>
        <v>#VALUE!</v>
      </c>
      <c r="J96" s="309" t="e">
        <f>I96/$G$753</f>
        <v>#VALUE!</v>
      </c>
      <c r="K96" s="198"/>
      <c r="L96" s="18"/>
      <c r="M96" s="152"/>
      <c r="N96" s="154">
        <f t="shared" si="12"/>
        <v>-36.18</v>
      </c>
    </row>
    <row r="97" spans="1:14" s="19" customFormat="1" ht="12.75" outlineLevel="1" x14ac:dyDescent="0.2">
      <c r="A97" s="387" t="s">
        <v>1282</v>
      </c>
      <c r="B97" s="402" t="s">
        <v>116</v>
      </c>
      <c r="C97" s="403">
        <v>105023</v>
      </c>
      <c r="D97" s="404" t="s">
        <v>822</v>
      </c>
      <c r="E97" s="405" t="s">
        <v>127</v>
      </c>
      <c r="F97" s="297">
        <v>1</v>
      </c>
      <c r="G97" s="637"/>
      <c r="H97" s="406" t="e">
        <f>ROUND(G97*(1+$F$754),2)</f>
        <v>#VALUE!</v>
      </c>
      <c r="I97" s="407" t="e">
        <f t="shared" ref="I97:I99" si="31">ROUND(H97*F97,2)</f>
        <v>#VALUE!</v>
      </c>
      <c r="J97" s="309" t="e">
        <f>I97/$G$753</f>
        <v>#VALUE!</v>
      </c>
      <c r="K97" s="198"/>
      <c r="L97" s="18"/>
      <c r="M97" s="152"/>
      <c r="N97" s="154">
        <f t="shared" si="12"/>
        <v>-1</v>
      </c>
    </row>
    <row r="98" spans="1:14" s="19" customFormat="1" ht="25.5" outlineLevel="1" x14ac:dyDescent="0.2">
      <c r="A98" s="387" t="s">
        <v>1283</v>
      </c>
      <c r="B98" s="392" t="s">
        <v>116</v>
      </c>
      <c r="C98" s="389">
        <v>105030</v>
      </c>
      <c r="D98" s="295" t="s">
        <v>823</v>
      </c>
      <c r="E98" s="296" t="s">
        <v>127</v>
      </c>
      <c r="F98" s="408">
        <v>48.5</v>
      </c>
      <c r="G98" s="637"/>
      <c r="H98" s="406" t="e">
        <f>ROUND(G98*(1+$F$754),2)</f>
        <v>#VALUE!</v>
      </c>
      <c r="I98" s="407" t="e">
        <f t="shared" si="31"/>
        <v>#VALUE!</v>
      </c>
      <c r="J98" s="309" t="e">
        <f>I98/$G$753</f>
        <v>#VALUE!</v>
      </c>
      <c r="K98" s="198"/>
      <c r="L98" s="18"/>
      <c r="M98" s="152"/>
      <c r="N98" s="154">
        <f t="shared" si="12"/>
        <v>-48.5</v>
      </c>
    </row>
    <row r="99" spans="1:14" s="19" customFormat="1" ht="25.5" outlineLevel="1" x14ac:dyDescent="0.2">
      <c r="A99" s="387" t="s">
        <v>1284</v>
      </c>
      <c r="B99" s="409" t="s">
        <v>116</v>
      </c>
      <c r="C99" s="311">
        <v>105029</v>
      </c>
      <c r="D99" s="410" t="s">
        <v>824</v>
      </c>
      <c r="E99" s="411" t="s">
        <v>127</v>
      </c>
      <c r="F99" s="412">
        <v>35.25</v>
      </c>
      <c r="G99" s="638"/>
      <c r="H99" s="413" t="e">
        <f>ROUND(G99*(1+$F$754),2)</f>
        <v>#VALUE!</v>
      </c>
      <c r="I99" s="414" t="e">
        <f t="shared" si="31"/>
        <v>#VALUE!</v>
      </c>
      <c r="J99" s="309" t="e">
        <f>I99/$G$753</f>
        <v>#VALUE!</v>
      </c>
      <c r="K99" s="198"/>
      <c r="L99" s="18"/>
      <c r="M99" s="152"/>
      <c r="N99" s="154">
        <f t="shared" si="12"/>
        <v>-35.25</v>
      </c>
    </row>
    <row r="100" spans="1:14" s="19" customFormat="1" ht="12.75" outlineLevel="1" x14ac:dyDescent="0.2">
      <c r="A100" s="298" t="s">
        <v>242</v>
      </c>
      <c r="B100" s="299"/>
      <c r="C100" s="379"/>
      <c r="D100" s="380" t="s">
        <v>241</v>
      </c>
      <c r="E100" s="415" t="e">
        <f>SUM(I101:I102)</f>
        <v>#VALUE!</v>
      </c>
      <c r="F100" s="416"/>
      <c r="G100" s="304"/>
      <c r="H100" s="303"/>
      <c r="I100" s="254"/>
      <c r="J100" s="305" t="e">
        <f>E100/$G$753</f>
        <v>#VALUE!</v>
      </c>
      <c r="K100" s="196"/>
      <c r="L100" s="18"/>
      <c r="M100" s="152"/>
      <c r="N100" s="154">
        <f t="shared" si="12"/>
        <v>0</v>
      </c>
    </row>
    <row r="101" spans="1:14" s="19" customFormat="1" ht="25.5" outlineLevel="1" x14ac:dyDescent="0.2">
      <c r="A101" s="387" t="s">
        <v>312</v>
      </c>
      <c r="B101" s="392" t="s">
        <v>116</v>
      </c>
      <c r="C101" s="389">
        <v>102253</v>
      </c>
      <c r="D101" s="376" t="s">
        <v>825</v>
      </c>
      <c r="E101" s="377" t="s">
        <v>107</v>
      </c>
      <c r="F101" s="417">
        <v>8.83</v>
      </c>
      <c r="G101" s="644"/>
      <c r="H101" s="265" t="e">
        <f>ROUND(G101*(1+$F$754),2)</f>
        <v>#VALUE!</v>
      </c>
      <c r="I101" s="265" t="e">
        <f t="shared" ref="I101:I102" si="32">ROUND(H101*F101,2)</f>
        <v>#VALUE!</v>
      </c>
      <c r="J101" s="309" t="e">
        <f>I101/$G$753</f>
        <v>#VALUE!</v>
      </c>
      <c r="K101" s="198"/>
      <c r="L101" s="18"/>
      <c r="M101" s="152"/>
      <c r="N101" s="154">
        <f t="shared" si="12"/>
        <v>-8.83</v>
      </c>
    </row>
    <row r="102" spans="1:14" s="19" customFormat="1" ht="26.25" outlineLevel="1" thickBot="1" x14ac:dyDescent="0.25">
      <c r="A102" s="387" t="s">
        <v>313</v>
      </c>
      <c r="B102" s="392" t="s">
        <v>116</v>
      </c>
      <c r="C102" s="389">
        <v>102181</v>
      </c>
      <c r="D102" s="376" t="s">
        <v>826</v>
      </c>
      <c r="E102" s="377" t="s">
        <v>107</v>
      </c>
      <c r="F102" s="395">
        <v>5.22</v>
      </c>
      <c r="G102" s="200"/>
      <c r="H102" s="265" t="e">
        <f>ROUND(G102*(1+$F$754),2)</f>
        <v>#VALUE!</v>
      </c>
      <c r="I102" s="265" t="e">
        <f t="shared" si="32"/>
        <v>#VALUE!</v>
      </c>
      <c r="J102" s="309" t="e">
        <f>I102/$G$753</f>
        <v>#VALUE!</v>
      </c>
      <c r="K102" s="198"/>
      <c r="L102" s="18"/>
      <c r="M102" s="152"/>
      <c r="N102" s="154">
        <f t="shared" si="12"/>
        <v>-5.22</v>
      </c>
    </row>
    <row r="103" spans="1:14" s="19" customFormat="1" ht="15.75" thickBot="1" x14ac:dyDescent="0.25">
      <c r="A103" s="246">
        <v>6</v>
      </c>
      <c r="B103" s="247"/>
      <c r="C103" s="276"/>
      <c r="D103" s="249" t="s">
        <v>84</v>
      </c>
      <c r="E103" s="250" t="e">
        <f>SUM(E104,E111,E116,E122,E138,E140)</f>
        <v>#VALUE!</v>
      </c>
      <c r="F103" s="250"/>
      <c r="G103" s="251"/>
      <c r="H103" s="250"/>
      <c r="I103" s="250"/>
      <c r="J103" s="252" t="e">
        <f>E103/$G$753</f>
        <v>#VALUE!</v>
      </c>
      <c r="K103" s="196"/>
      <c r="L103" s="18"/>
      <c r="M103" s="152"/>
      <c r="N103" s="154">
        <f t="shared" si="12"/>
        <v>0</v>
      </c>
    </row>
    <row r="104" spans="1:14" s="19" customFormat="1" ht="12.75" outlineLevel="1" x14ac:dyDescent="0.2">
      <c r="A104" s="253" t="s">
        <v>39</v>
      </c>
      <c r="B104" s="254"/>
      <c r="C104" s="277"/>
      <c r="D104" s="278" t="s">
        <v>243</v>
      </c>
      <c r="E104" s="257" t="e">
        <f>SUM(I105:I110)</f>
        <v>#VALUE!</v>
      </c>
      <c r="F104" s="258"/>
      <c r="G104" s="259"/>
      <c r="H104" s="258"/>
      <c r="I104" s="254"/>
      <c r="J104" s="260" t="e">
        <f>E104/$G$753</f>
        <v>#VALUE!</v>
      </c>
      <c r="K104" s="196"/>
      <c r="L104" s="18"/>
      <c r="M104" s="152"/>
      <c r="N104" s="154">
        <f t="shared" si="12"/>
        <v>0</v>
      </c>
    </row>
    <row r="105" spans="1:14" s="19" customFormat="1" ht="51" outlineLevel="1" x14ac:dyDescent="0.2">
      <c r="A105" s="387" t="s">
        <v>40</v>
      </c>
      <c r="B105" s="389" t="s">
        <v>198</v>
      </c>
      <c r="C105" s="392" t="s">
        <v>827</v>
      </c>
      <c r="D105" s="376" t="s">
        <v>828</v>
      </c>
      <c r="E105" s="418" t="s">
        <v>775</v>
      </c>
      <c r="F105" s="419">
        <v>9</v>
      </c>
      <c r="G105" s="268">
        <f>Composições!G108</f>
        <v>0</v>
      </c>
      <c r="H105" s="265" t="e">
        <f t="shared" ref="H105:H110" si="33">ROUND(G105*(1+$F$754),2)</f>
        <v>#VALUE!</v>
      </c>
      <c r="I105" s="265" t="e">
        <f t="shared" ref="I105:I110" si="34">ROUND(H105*F105,2)</f>
        <v>#VALUE!</v>
      </c>
      <c r="J105" s="309" t="e">
        <f t="shared" ref="J105:J110" si="35">I105/$G$753</f>
        <v>#VALUE!</v>
      </c>
      <c r="K105" s="198"/>
      <c r="L105" s="18"/>
      <c r="M105" s="152"/>
      <c r="N105" s="154">
        <f t="shared" si="12"/>
        <v>-9</v>
      </c>
    </row>
    <row r="106" spans="1:14" s="19" customFormat="1" ht="51" outlineLevel="1" x14ac:dyDescent="0.2">
      <c r="A106" s="387" t="s">
        <v>162</v>
      </c>
      <c r="B106" s="389" t="s">
        <v>198</v>
      </c>
      <c r="C106" s="392" t="s">
        <v>244</v>
      </c>
      <c r="D106" s="376" t="s">
        <v>829</v>
      </c>
      <c r="E106" s="418" t="s">
        <v>775</v>
      </c>
      <c r="F106" s="419">
        <v>3</v>
      </c>
      <c r="G106" s="268">
        <f>Composições!G117</f>
        <v>0</v>
      </c>
      <c r="H106" s="265" t="e">
        <f t="shared" si="33"/>
        <v>#VALUE!</v>
      </c>
      <c r="I106" s="265" t="e">
        <f t="shared" si="34"/>
        <v>#VALUE!</v>
      </c>
      <c r="J106" s="309" t="e">
        <f t="shared" si="35"/>
        <v>#VALUE!</v>
      </c>
      <c r="K106" s="198"/>
      <c r="L106" s="18"/>
      <c r="M106" s="152"/>
      <c r="N106" s="154">
        <f t="shared" si="12"/>
        <v>-3</v>
      </c>
    </row>
    <row r="107" spans="1:14" s="19" customFormat="1" ht="51" outlineLevel="1" x14ac:dyDescent="0.2">
      <c r="A107" s="387" t="s">
        <v>163</v>
      </c>
      <c r="B107" s="389" t="s">
        <v>198</v>
      </c>
      <c r="C107" s="392" t="s">
        <v>245</v>
      </c>
      <c r="D107" s="376" t="s">
        <v>830</v>
      </c>
      <c r="E107" s="418" t="s">
        <v>775</v>
      </c>
      <c r="F107" s="419">
        <v>3</v>
      </c>
      <c r="G107" s="268">
        <f>Composições!G126</f>
        <v>0</v>
      </c>
      <c r="H107" s="265" t="e">
        <f t="shared" si="33"/>
        <v>#VALUE!</v>
      </c>
      <c r="I107" s="265" t="e">
        <f t="shared" si="34"/>
        <v>#VALUE!</v>
      </c>
      <c r="J107" s="309" t="e">
        <f t="shared" si="35"/>
        <v>#VALUE!</v>
      </c>
      <c r="K107" s="198"/>
      <c r="L107" s="18"/>
      <c r="M107" s="152"/>
      <c r="N107" s="154">
        <f t="shared" ref="N107:N170" si="36">M107-F107</f>
        <v>-3</v>
      </c>
    </row>
    <row r="108" spans="1:14" s="19" customFormat="1" ht="51" outlineLevel="1" x14ac:dyDescent="0.2">
      <c r="A108" s="387" t="s">
        <v>164</v>
      </c>
      <c r="B108" s="389" t="s">
        <v>198</v>
      </c>
      <c r="C108" s="392" t="s">
        <v>831</v>
      </c>
      <c r="D108" s="376" t="s">
        <v>832</v>
      </c>
      <c r="E108" s="418" t="s">
        <v>775</v>
      </c>
      <c r="F108" s="419">
        <v>5</v>
      </c>
      <c r="G108" s="268">
        <f>Composições!G135</f>
        <v>0</v>
      </c>
      <c r="H108" s="265" t="e">
        <f t="shared" si="33"/>
        <v>#VALUE!</v>
      </c>
      <c r="I108" s="265" t="e">
        <f t="shared" si="34"/>
        <v>#VALUE!</v>
      </c>
      <c r="J108" s="309" t="e">
        <f t="shared" si="35"/>
        <v>#VALUE!</v>
      </c>
      <c r="K108" s="198"/>
      <c r="L108" s="18"/>
      <c r="M108" s="152"/>
      <c r="N108" s="154">
        <f t="shared" si="36"/>
        <v>-5</v>
      </c>
    </row>
    <row r="109" spans="1:14" s="19" customFormat="1" ht="25.5" outlineLevel="1" x14ac:dyDescent="0.2">
      <c r="A109" s="387" t="s">
        <v>246</v>
      </c>
      <c r="B109" s="389" t="s">
        <v>198</v>
      </c>
      <c r="C109" s="392" t="s">
        <v>833</v>
      </c>
      <c r="D109" s="376" t="s">
        <v>834</v>
      </c>
      <c r="E109" s="418" t="s">
        <v>775</v>
      </c>
      <c r="F109" s="419">
        <v>8</v>
      </c>
      <c r="G109" s="268">
        <f>Composições!G144</f>
        <v>0</v>
      </c>
      <c r="H109" s="265" t="e">
        <f t="shared" si="33"/>
        <v>#VALUE!</v>
      </c>
      <c r="I109" s="265" t="e">
        <f t="shared" si="34"/>
        <v>#VALUE!</v>
      </c>
      <c r="J109" s="309" t="e">
        <f t="shared" si="35"/>
        <v>#VALUE!</v>
      </c>
      <c r="K109" s="198"/>
      <c r="L109" s="18"/>
      <c r="M109" s="152"/>
      <c r="N109" s="154">
        <f t="shared" si="36"/>
        <v>-8</v>
      </c>
    </row>
    <row r="110" spans="1:14" s="19" customFormat="1" ht="25.5" outlineLevel="1" x14ac:dyDescent="0.2">
      <c r="A110" s="387" t="s">
        <v>247</v>
      </c>
      <c r="B110" s="389" t="s">
        <v>198</v>
      </c>
      <c r="C110" s="392" t="s">
        <v>835</v>
      </c>
      <c r="D110" s="376" t="s">
        <v>836</v>
      </c>
      <c r="E110" s="418" t="s">
        <v>837</v>
      </c>
      <c r="F110" s="419">
        <v>1.0900000000000001</v>
      </c>
      <c r="G110" s="268">
        <f>Composições!G156</f>
        <v>0</v>
      </c>
      <c r="H110" s="265" t="e">
        <f t="shared" si="33"/>
        <v>#VALUE!</v>
      </c>
      <c r="I110" s="265" t="e">
        <f t="shared" si="34"/>
        <v>#VALUE!</v>
      </c>
      <c r="J110" s="309" t="e">
        <f t="shared" si="35"/>
        <v>#VALUE!</v>
      </c>
      <c r="K110" s="198"/>
      <c r="L110" s="18"/>
      <c r="M110" s="152"/>
      <c r="N110" s="154">
        <f t="shared" si="36"/>
        <v>-1.0900000000000001</v>
      </c>
    </row>
    <row r="111" spans="1:14" s="19" customFormat="1" ht="12.75" outlineLevel="1" x14ac:dyDescent="0.2">
      <c r="A111" s="298" t="s">
        <v>41</v>
      </c>
      <c r="B111" s="299"/>
      <c r="C111" s="379"/>
      <c r="D111" s="380" t="s">
        <v>248</v>
      </c>
      <c r="E111" s="302" t="e">
        <f>SUM(I112:I115)</f>
        <v>#VALUE!</v>
      </c>
      <c r="F111" s="303"/>
      <c r="G111" s="304"/>
      <c r="H111" s="303"/>
      <c r="I111" s="299"/>
      <c r="J111" s="420" t="e">
        <f>E111/$G$753</f>
        <v>#VALUE!</v>
      </c>
      <c r="K111" s="196"/>
      <c r="L111" s="18"/>
      <c r="M111" s="152"/>
      <c r="N111" s="154">
        <f t="shared" si="36"/>
        <v>0</v>
      </c>
    </row>
    <row r="112" spans="1:14" s="19" customFormat="1" ht="12.75" outlineLevel="1" x14ac:dyDescent="0.2">
      <c r="A112" s="387" t="s">
        <v>42</v>
      </c>
      <c r="B112" s="389" t="s">
        <v>116</v>
      </c>
      <c r="C112" s="392">
        <v>100705</v>
      </c>
      <c r="D112" s="376" t="s">
        <v>838</v>
      </c>
      <c r="E112" s="418" t="s">
        <v>14</v>
      </c>
      <c r="F112" s="419">
        <v>8</v>
      </c>
      <c r="G112" s="200"/>
      <c r="H112" s="265" t="e">
        <f>ROUND(G112*(1+$F$754),2)</f>
        <v>#VALUE!</v>
      </c>
      <c r="I112" s="265" t="e">
        <f t="shared" ref="I112:I113" si="37">ROUND(H112*F112,2)</f>
        <v>#VALUE!</v>
      </c>
      <c r="J112" s="421" t="e">
        <f>I112/$G$753</f>
        <v>#VALUE!</v>
      </c>
      <c r="K112" s="198"/>
      <c r="L112" s="18"/>
      <c r="M112" s="152"/>
      <c r="N112" s="154">
        <f t="shared" si="36"/>
        <v>-8</v>
      </c>
    </row>
    <row r="113" spans="1:14" s="19" customFormat="1" ht="25.5" outlineLevel="1" x14ac:dyDescent="0.2">
      <c r="A113" s="387" t="s">
        <v>43</v>
      </c>
      <c r="B113" s="389" t="s">
        <v>116</v>
      </c>
      <c r="C113" s="392">
        <v>100866</v>
      </c>
      <c r="D113" s="376" t="s">
        <v>1528</v>
      </c>
      <c r="E113" s="418" t="s">
        <v>14</v>
      </c>
      <c r="F113" s="419">
        <v>3</v>
      </c>
      <c r="G113" s="200"/>
      <c r="H113" s="265" t="e">
        <f>ROUND(G113*(1+$F$754),2)</f>
        <v>#VALUE!</v>
      </c>
      <c r="I113" s="265" t="e">
        <f t="shared" si="37"/>
        <v>#VALUE!</v>
      </c>
      <c r="J113" s="309" t="e">
        <f>I113/$G$753</f>
        <v>#VALUE!</v>
      </c>
      <c r="K113" s="198"/>
      <c r="L113" s="18"/>
      <c r="M113" s="152"/>
      <c r="N113" s="154">
        <f t="shared" si="36"/>
        <v>-3</v>
      </c>
    </row>
    <row r="114" spans="1:14" s="19" customFormat="1" ht="25.5" outlineLevel="1" x14ac:dyDescent="0.2">
      <c r="A114" s="387" t="s">
        <v>44</v>
      </c>
      <c r="B114" s="389" t="s">
        <v>198</v>
      </c>
      <c r="C114" s="392" t="s">
        <v>249</v>
      </c>
      <c r="D114" s="376" t="s">
        <v>839</v>
      </c>
      <c r="E114" s="418" t="s">
        <v>840</v>
      </c>
      <c r="F114" s="422">
        <v>10.88</v>
      </c>
      <c r="G114" s="268">
        <f>Composições!G166</f>
        <v>0</v>
      </c>
      <c r="H114" s="265" t="e">
        <f>ROUND(G114*(1+$F$754),2)</f>
        <v>#VALUE!</v>
      </c>
      <c r="I114" s="265" t="e">
        <f t="shared" ref="I114:I115" si="38">ROUND(H114*F114,2)</f>
        <v>#VALUE!</v>
      </c>
      <c r="J114" s="309" t="e">
        <f>I114/$G$753</f>
        <v>#VALUE!</v>
      </c>
      <c r="K114" s="198"/>
      <c r="L114" s="18"/>
      <c r="M114" s="152"/>
      <c r="N114" s="154">
        <f t="shared" si="36"/>
        <v>-10.88</v>
      </c>
    </row>
    <row r="115" spans="1:14" s="19" customFormat="1" ht="25.5" outlineLevel="1" x14ac:dyDescent="0.2">
      <c r="A115" s="387" t="s">
        <v>1285</v>
      </c>
      <c r="B115" s="389" t="s">
        <v>116</v>
      </c>
      <c r="C115" s="392">
        <v>102219</v>
      </c>
      <c r="D115" s="376" t="s">
        <v>292</v>
      </c>
      <c r="E115" s="418" t="s">
        <v>107</v>
      </c>
      <c r="F115" s="422">
        <v>121.6</v>
      </c>
      <c r="G115" s="200"/>
      <c r="H115" s="265" t="e">
        <f>ROUND(G115*(1+$F$754),2)</f>
        <v>#VALUE!</v>
      </c>
      <c r="I115" s="265" t="e">
        <f t="shared" si="38"/>
        <v>#VALUE!</v>
      </c>
      <c r="J115" s="309" t="e">
        <f>I115/$G$753</f>
        <v>#VALUE!</v>
      </c>
      <c r="K115" s="198"/>
      <c r="L115" s="18"/>
      <c r="M115" s="152"/>
      <c r="N115" s="154">
        <f t="shared" si="36"/>
        <v>-121.6</v>
      </c>
    </row>
    <row r="116" spans="1:14" s="19" customFormat="1" ht="12.75" outlineLevel="1" x14ac:dyDescent="0.2">
      <c r="A116" s="298" t="s">
        <v>45</v>
      </c>
      <c r="B116" s="299"/>
      <c r="C116" s="379"/>
      <c r="D116" s="380" t="s">
        <v>250</v>
      </c>
      <c r="E116" s="302" t="e">
        <f>SUM(I117:I121)</f>
        <v>#VALUE!</v>
      </c>
      <c r="F116" s="303"/>
      <c r="G116" s="304"/>
      <c r="H116" s="303"/>
      <c r="I116" s="299"/>
      <c r="J116" s="305" t="e">
        <f>E116/$G$753</f>
        <v>#VALUE!</v>
      </c>
      <c r="K116" s="196"/>
      <c r="L116" s="159"/>
      <c r="M116" s="152"/>
      <c r="N116" s="154">
        <f t="shared" si="36"/>
        <v>0</v>
      </c>
    </row>
    <row r="117" spans="1:14" s="19" customFormat="1" ht="38.25" outlineLevel="1" x14ac:dyDescent="0.2">
      <c r="A117" s="387" t="s">
        <v>46</v>
      </c>
      <c r="B117" s="389" t="s">
        <v>198</v>
      </c>
      <c r="C117" s="392" t="s">
        <v>251</v>
      </c>
      <c r="D117" s="376" t="s">
        <v>841</v>
      </c>
      <c r="E117" s="418" t="s">
        <v>775</v>
      </c>
      <c r="F117" s="419">
        <v>1</v>
      </c>
      <c r="G117" s="268">
        <f>Composições!G174</f>
        <v>0</v>
      </c>
      <c r="H117" s="265" t="e">
        <f>ROUND(G117*(1+$F$754),2)</f>
        <v>#VALUE!</v>
      </c>
      <c r="I117" s="265" t="e">
        <f t="shared" ref="I117:I121" si="39">ROUND(H117*F117,2)</f>
        <v>#VALUE!</v>
      </c>
      <c r="J117" s="309" t="e">
        <f>I117/$G$753</f>
        <v>#VALUE!</v>
      </c>
      <c r="K117" s="198"/>
      <c r="L117" s="160"/>
      <c r="M117" s="152"/>
      <c r="N117" s="154">
        <f t="shared" si="36"/>
        <v>-1</v>
      </c>
    </row>
    <row r="118" spans="1:14" s="19" customFormat="1" ht="38.25" outlineLevel="1" x14ac:dyDescent="0.2">
      <c r="A118" s="387" t="s">
        <v>191</v>
      </c>
      <c r="B118" s="389" t="s">
        <v>198</v>
      </c>
      <c r="C118" s="392" t="s">
        <v>252</v>
      </c>
      <c r="D118" s="376" t="s">
        <v>253</v>
      </c>
      <c r="E118" s="418" t="s">
        <v>842</v>
      </c>
      <c r="F118" s="419">
        <v>3.36</v>
      </c>
      <c r="G118" s="268">
        <f>Composições!G184</f>
        <v>0</v>
      </c>
      <c r="H118" s="265" t="e">
        <f>ROUND(G118*(1+$F$754),2)</f>
        <v>#VALUE!</v>
      </c>
      <c r="I118" s="265" t="e">
        <f t="shared" si="39"/>
        <v>#VALUE!</v>
      </c>
      <c r="J118" s="309" t="e">
        <f>I118/$G$753</f>
        <v>#VALUE!</v>
      </c>
      <c r="K118" s="198"/>
      <c r="L118" s="18"/>
      <c r="M118" s="152"/>
      <c r="N118" s="154">
        <f t="shared" si="36"/>
        <v>-3.36</v>
      </c>
    </row>
    <row r="119" spans="1:14" s="19" customFormat="1" ht="38.25" outlineLevel="1" x14ac:dyDescent="0.2">
      <c r="A119" s="387" t="s">
        <v>192</v>
      </c>
      <c r="B119" s="389" t="s">
        <v>198</v>
      </c>
      <c r="C119" s="392" t="s">
        <v>254</v>
      </c>
      <c r="D119" s="376" t="s">
        <v>843</v>
      </c>
      <c r="E119" s="418" t="s">
        <v>837</v>
      </c>
      <c r="F119" s="419">
        <f>3.36+6.72</f>
        <v>10.08</v>
      </c>
      <c r="G119" s="268">
        <f>Composições!G195</f>
        <v>0</v>
      </c>
      <c r="H119" s="265" t="e">
        <f>ROUND(G119*(1+$F$754),2)</f>
        <v>#VALUE!</v>
      </c>
      <c r="I119" s="265" t="e">
        <f t="shared" si="39"/>
        <v>#VALUE!</v>
      </c>
      <c r="J119" s="309" t="e">
        <f>I119/$G$753</f>
        <v>#VALUE!</v>
      </c>
      <c r="K119" s="198"/>
      <c r="L119" s="18"/>
      <c r="M119" s="152"/>
      <c r="N119" s="155">
        <f t="shared" si="36"/>
        <v>-10.08</v>
      </c>
    </row>
    <row r="120" spans="1:14" s="19" customFormat="1" ht="38.25" outlineLevel="1" x14ac:dyDescent="0.2">
      <c r="A120" s="387" t="s">
        <v>193</v>
      </c>
      <c r="B120" s="389" t="s">
        <v>198</v>
      </c>
      <c r="C120" s="392" t="s">
        <v>844</v>
      </c>
      <c r="D120" s="376" t="s">
        <v>845</v>
      </c>
      <c r="E120" s="418" t="s">
        <v>837</v>
      </c>
      <c r="F120" s="419">
        <v>83.48</v>
      </c>
      <c r="G120" s="268">
        <f>Composições!G206</f>
        <v>0</v>
      </c>
      <c r="H120" s="265" t="e">
        <f>ROUND(G120*(1+$F$754),2)</f>
        <v>#VALUE!</v>
      </c>
      <c r="I120" s="265" t="e">
        <f t="shared" si="39"/>
        <v>#VALUE!</v>
      </c>
      <c r="J120" s="309" t="e">
        <f>I120/$G$753</f>
        <v>#VALUE!</v>
      </c>
      <c r="K120" s="198"/>
      <c r="L120" s="18"/>
      <c r="M120" s="152"/>
      <c r="N120" s="154">
        <f t="shared" si="36"/>
        <v>-83.48</v>
      </c>
    </row>
    <row r="121" spans="1:14" s="19" customFormat="1" ht="38.25" outlineLevel="1" x14ac:dyDescent="0.2">
      <c r="A121" s="387" t="s">
        <v>194</v>
      </c>
      <c r="B121" s="389" t="s">
        <v>198</v>
      </c>
      <c r="C121" s="392" t="s">
        <v>846</v>
      </c>
      <c r="D121" s="376" t="s">
        <v>847</v>
      </c>
      <c r="E121" s="418" t="s">
        <v>837</v>
      </c>
      <c r="F121" s="419">
        <v>5.61</v>
      </c>
      <c r="G121" s="268">
        <f>Composições!G217</f>
        <v>0</v>
      </c>
      <c r="H121" s="265" t="e">
        <f>ROUND(G121*(1+$F$754),2)</f>
        <v>#VALUE!</v>
      </c>
      <c r="I121" s="265" t="e">
        <f t="shared" si="39"/>
        <v>#VALUE!</v>
      </c>
      <c r="J121" s="309" t="e">
        <f>I121/$G$753</f>
        <v>#VALUE!</v>
      </c>
      <c r="K121" s="198"/>
      <c r="L121" s="18"/>
      <c r="M121" s="152"/>
      <c r="N121" s="154">
        <f t="shared" si="36"/>
        <v>-5.61</v>
      </c>
    </row>
    <row r="122" spans="1:14" s="19" customFormat="1" ht="12.75" outlineLevel="1" x14ac:dyDescent="0.2">
      <c r="A122" s="298" t="s">
        <v>166</v>
      </c>
      <c r="B122" s="299"/>
      <c r="C122" s="379"/>
      <c r="D122" s="380" t="s">
        <v>255</v>
      </c>
      <c r="E122" s="302" t="e">
        <f>SUM(I123:I137)</f>
        <v>#VALUE!</v>
      </c>
      <c r="F122" s="303"/>
      <c r="G122" s="304"/>
      <c r="H122" s="303"/>
      <c r="I122" s="299"/>
      <c r="J122" s="305" t="e">
        <f>E122/$G$753</f>
        <v>#VALUE!</v>
      </c>
      <c r="K122" s="196"/>
      <c r="L122" s="18"/>
      <c r="M122" s="152"/>
      <c r="N122" s="154">
        <f t="shared" si="36"/>
        <v>0</v>
      </c>
    </row>
    <row r="123" spans="1:14" s="19" customFormat="1" ht="38.25" outlineLevel="1" x14ac:dyDescent="0.2">
      <c r="A123" s="387" t="s">
        <v>167</v>
      </c>
      <c r="B123" s="389" t="s">
        <v>198</v>
      </c>
      <c r="C123" s="392" t="s">
        <v>256</v>
      </c>
      <c r="D123" s="376" t="s">
        <v>848</v>
      </c>
      <c r="E123" s="418" t="s">
        <v>837</v>
      </c>
      <c r="F123" s="419">
        <v>0.88</v>
      </c>
      <c r="G123" s="268">
        <f>Composições!G228</f>
        <v>0</v>
      </c>
      <c r="H123" s="265" t="e">
        <f t="shared" ref="H123:H137" si="40">ROUND(G123*(1+$F$754),2)</f>
        <v>#VALUE!</v>
      </c>
      <c r="I123" s="265" t="e">
        <f t="shared" ref="I123:I137" si="41">ROUND(H123*F123,2)</f>
        <v>#VALUE!</v>
      </c>
      <c r="J123" s="309" t="e">
        <f t="shared" ref="J123:J137" si="42">I123/$G$753</f>
        <v>#VALUE!</v>
      </c>
      <c r="K123" s="198"/>
      <c r="L123" s="18"/>
      <c r="M123" s="152"/>
      <c r="N123" s="154">
        <f t="shared" si="36"/>
        <v>-0.88</v>
      </c>
    </row>
    <row r="124" spans="1:14" s="19" customFormat="1" ht="38.25" outlineLevel="1" x14ac:dyDescent="0.2">
      <c r="A124" s="387" t="s">
        <v>195</v>
      </c>
      <c r="B124" s="389" t="s">
        <v>198</v>
      </c>
      <c r="C124" s="392" t="s">
        <v>849</v>
      </c>
      <c r="D124" s="376" t="s">
        <v>850</v>
      </c>
      <c r="E124" s="418" t="s">
        <v>837</v>
      </c>
      <c r="F124" s="419">
        <v>2.15</v>
      </c>
      <c r="G124" s="268">
        <f>Composições!G238</f>
        <v>0</v>
      </c>
      <c r="H124" s="265" t="e">
        <f t="shared" si="40"/>
        <v>#VALUE!</v>
      </c>
      <c r="I124" s="265" t="e">
        <f t="shared" si="41"/>
        <v>#VALUE!</v>
      </c>
      <c r="J124" s="309" t="e">
        <f t="shared" si="42"/>
        <v>#VALUE!</v>
      </c>
      <c r="K124" s="198"/>
      <c r="L124" s="18"/>
      <c r="M124" s="152"/>
      <c r="N124" s="154">
        <f t="shared" si="36"/>
        <v>-2.15</v>
      </c>
    </row>
    <row r="125" spans="1:14" s="19" customFormat="1" ht="38.25" outlineLevel="1" x14ac:dyDescent="0.2">
      <c r="A125" s="387" t="s">
        <v>314</v>
      </c>
      <c r="B125" s="389" t="s">
        <v>198</v>
      </c>
      <c r="C125" s="392" t="s">
        <v>851</v>
      </c>
      <c r="D125" s="376" t="s">
        <v>852</v>
      </c>
      <c r="E125" s="418" t="s">
        <v>837</v>
      </c>
      <c r="F125" s="419">
        <v>2.73</v>
      </c>
      <c r="G125" s="268">
        <f>Composições!G248</f>
        <v>0</v>
      </c>
      <c r="H125" s="265" t="e">
        <f t="shared" si="40"/>
        <v>#VALUE!</v>
      </c>
      <c r="I125" s="265" t="e">
        <f t="shared" si="41"/>
        <v>#VALUE!</v>
      </c>
      <c r="J125" s="309" t="e">
        <f t="shared" si="42"/>
        <v>#VALUE!</v>
      </c>
      <c r="K125" s="198"/>
      <c r="L125" s="18"/>
      <c r="M125" s="152"/>
      <c r="N125" s="154">
        <f t="shared" si="36"/>
        <v>-2.73</v>
      </c>
    </row>
    <row r="126" spans="1:14" s="19" customFormat="1" ht="38.25" outlineLevel="1" x14ac:dyDescent="0.2">
      <c r="A126" s="387" t="s">
        <v>315</v>
      </c>
      <c r="B126" s="389" t="s">
        <v>198</v>
      </c>
      <c r="C126" s="392" t="s">
        <v>853</v>
      </c>
      <c r="D126" s="376" t="s">
        <v>854</v>
      </c>
      <c r="E126" s="418" t="s">
        <v>837</v>
      </c>
      <c r="F126" s="419">
        <v>2.56</v>
      </c>
      <c r="G126" s="268">
        <f>Composições!G258</f>
        <v>0</v>
      </c>
      <c r="H126" s="265" t="e">
        <f t="shared" si="40"/>
        <v>#VALUE!</v>
      </c>
      <c r="I126" s="265" t="e">
        <f t="shared" si="41"/>
        <v>#VALUE!</v>
      </c>
      <c r="J126" s="309" t="e">
        <f t="shared" si="42"/>
        <v>#VALUE!</v>
      </c>
      <c r="K126" s="198"/>
      <c r="L126" s="18"/>
      <c r="M126" s="152"/>
      <c r="N126" s="154">
        <f t="shared" si="36"/>
        <v>-2.56</v>
      </c>
    </row>
    <row r="127" spans="1:14" s="19" customFormat="1" ht="38.25" outlineLevel="1" x14ac:dyDescent="0.2">
      <c r="A127" s="387" t="s">
        <v>316</v>
      </c>
      <c r="B127" s="389" t="s">
        <v>198</v>
      </c>
      <c r="C127" s="392" t="s">
        <v>855</v>
      </c>
      <c r="D127" s="376" t="s">
        <v>856</v>
      </c>
      <c r="E127" s="418" t="s">
        <v>837</v>
      </c>
      <c r="F127" s="419">
        <v>1.05</v>
      </c>
      <c r="G127" s="268">
        <f>Composições!G268</f>
        <v>0</v>
      </c>
      <c r="H127" s="265" t="e">
        <f t="shared" si="40"/>
        <v>#VALUE!</v>
      </c>
      <c r="I127" s="265" t="e">
        <f t="shared" si="41"/>
        <v>#VALUE!</v>
      </c>
      <c r="J127" s="309" t="e">
        <f t="shared" si="42"/>
        <v>#VALUE!</v>
      </c>
      <c r="K127" s="198"/>
      <c r="L127" s="18"/>
      <c r="M127" s="152"/>
      <c r="N127" s="154">
        <f t="shared" si="36"/>
        <v>-1.05</v>
      </c>
    </row>
    <row r="128" spans="1:14" s="19" customFormat="1" ht="38.25" outlineLevel="1" x14ac:dyDescent="0.2">
      <c r="A128" s="387" t="s">
        <v>317</v>
      </c>
      <c r="B128" s="389" t="s">
        <v>198</v>
      </c>
      <c r="C128" s="392" t="s">
        <v>857</v>
      </c>
      <c r="D128" s="376" t="s">
        <v>858</v>
      </c>
      <c r="E128" s="418" t="s">
        <v>837</v>
      </c>
      <c r="F128" s="419">
        <v>9.4499999999999993</v>
      </c>
      <c r="G128" s="268">
        <f>Composições!G278</f>
        <v>0</v>
      </c>
      <c r="H128" s="265" t="e">
        <f t="shared" si="40"/>
        <v>#VALUE!</v>
      </c>
      <c r="I128" s="265" t="e">
        <f t="shared" si="41"/>
        <v>#VALUE!</v>
      </c>
      <c r="J128" s="309" t="e">
        <f t="shared" si="42"/>
        <v>#VALUE!</v>
      </c>
      <c r="K128" s="198"/>
      <c r="L128" s="18"/>
      <c r="M128" s="152"/>
      <c r="N128" s="154">
        <f t="shared" si="36"/>
        <v>-9.4499999999999993</v>
      </c>
    </row>
    <row r="129" spans="1:14" s="19" customFormat="1" ht="38.25" outlineLevel="1" x14ac:dyDescent="0.2">
      <c r="A129" s="387" t="s">
        <v>318</v>
      </c>
      <c r="B129" s="389" t="s">
        <v>198</v>
      </c>
      <c r="C129" s="392" t="s">
        <v>859</v>
      </c>
      <c r="D129" s="376" t="s">
        <v>860</v>
      </c>
      <c r="E129" s="418" t="s">
        <v>837</v>
      </c>
      <c r="F129" s="419">
        <v>8.4</v>
      </c>
      <c r="G129" s="268">
        <f>Composições!G288</f>
        <v>0</v>
      </c>
      <c r="H129" s="265" t="e">
        <f t="shared" si="40"/>
        <v>#VALUE!</v>
      </c>
      <c r="I129" s="265" t="e">
        <f t="shared" si="41"/>
        <v>#VALUE!</v>
      </c>
      <c r="J129" s="309" t="e">
        <f t="shared" si="42"/>
        <v>#VALUE!</v>
      </c>
      <c r="K129" s="198"/>
      <c r="L129" s="18"/>
      <c r="M129" s="152"/>
      <c r="N129" s="154">
        <f t="shared" si="36"/>
        <v>-8.4</v>
      </c>
    </row>
    <row r="130" spans="1:14" s="19" customFormat="1" ht="38.25" outlineLevel="1" x14ac:dyDescent="0.2">
      <c r="A130" s="387" t="s">
        <v>319</v>
      </c>
      <c r="B130" s="389" t="s">
        <v>198</v>
      </c>
      <c r="C130" s="392" t="s">
        <v>861</v>
      </c>
      <c r="D130" s="376" t="s">
        <v>862</v>
      </c>
      <c r="E130" s="418" t="s">
        <v>837</v>
      </c>
      <c r="F130" s="419">
        <v>6.3</v>
      </c>
      <c r="G130" s="268">
        <f>Composições!G298</f>
        <v>0</v>
      </c>
      <c r="H130" s="265" t="e">
        <f t="shared" si="40"/>
        <v>#VALUE!</v>
      </c>
      <c r="I130" s="265" t="e">
        <f t="shared" si="41"/>
        <v>#VALUE!</v>
      </c>
      <c r="J130" s="309" t="e">
        <f t="shared" si="42"/>
        <v>#VALUE!</v>
      </c>
      <c r="K130" s="198"/>
      <c r="L130" s="18"/>
      <c r="M130" s="152"/>
      <c r="N130" s="154">
        <f t="shared" si="36"/>
        <v>-6.3</v>
      </c>
    </row>
    <row r="131" spans="1:14" s="19" customFormat="1" ht="38.25" outlineLevel="1" x14ac:dyDescent="0.2">
      <c r="A131" s="387" t="s">
        <v>320</v>
      </c>
      <c r="B131" s="389" t="s">
        <v>198</v>
      </c>
      <c r="C131" s="392" t="s">
        <v>863</v>
      </c>
      <c r="D131" s="376" t="s">
        <v>864</v>
      </c>
      <c r="E131" s="418" t="s">
        <v>837</v>
      </c>
      <c r="F131" s="419">
        <v>1.58</v>
      </c>
      <c r="G131" s="268">
        <f>Composições!G308</f>
        <v>0</v>
      </c>
      <c r="H131" s="265" t="e">
        <f t="shared" si="40"/>
        <v>#VALUE!</v>
      </c>
      <c r="I131" s="265" t="e">
        <f t="shared" si="41"/>
        <v>#VALUE!</v>
      </c>
      <c r="J131" s="309" t="e">
        <f t="shared" si="42"/>
        <v>#VALUE!</v>
      </c>
      <c r="K131" s="198"/>
      <c r="L131" s="18"/>
      <c r="M131" s="152"/>
      <c r="N131" s="154">
        <f t="shared" si="36"/>
        <v>-1.58</v>
      </c>
    </row>
    <row r="132" spans="1:14" s="19" customFormat="1" ht="38.25" outlineLevel="1" x14ac:dyDescent="0.2">
      <c r="A132" s="387" t="s">
        <v>321</v>
      </c>
      <c r="B132" s="389" t="s">
        <v>198</v>
      </c>
      <c r="C132" s="392" t="s">
        <v>865</v>
      </c>
      <c r="D132" s="376" t="s">
        <v>866</v>
      </c>
      <c r="E132" s="418" t="s">
        <v>837</v>
      </c>
      <c r="F132" s="419">
        <v>5.0599999999999996</v>
      </c>
      <c r="G132" s="268">
        <f>Composições!G318</f>
        <v>0</v>
      </c>
      <c r="H132" s="265" t="e">
        <f t="shared" si="40"/>
        <v>#VALUE!</v>
      </c>
      <c r="I132" s="265" t="e">
        <f t="shared" si="41"/>
        <v>#VALUE!</v>
      </c>
      <c r="J132" s="309" t="e">
        <f t="shared" si="42"/>
        <v>#VALUE!</v>
      </c>
      <c r="K132" s="198"/>
      <c r="L132" s="18"/>
      <c r="M132" s="152"/>
      <c r="N132" s="154">
        <f t="shared" si="36"/>
        <v>-5.0599999999999996</v>
      </c>
    </row>
    <row r="133" spans="1:14" s="19" customFormat="1" ht="38.25" outlineLevel="1" x14ac:dyDescent="0.2">
      <c r="A133" s="387" t="s">
        <v>322</v>
      </c>
      <c r="B133" s="389" t="s">
        <v>198</v>
      </c>
      <c r="C133" s="392" t="s">
        <v>867</v>
      </c>
      <c r="D133" s="376" t="s">
        <v>868</v>
      </c>
      <c r="E133" s="418" t="s">
        <v>842</v>
      </c>
      <c r="F133" s="419">
        <v>4.2</v>
      </c>
      <c r="G133" s="268">
        <f>Composições!G328</f>
        <v>0</v>
      </c>
      <c r="H133" s="265" t="e">
        <f t="shared" si="40"/>
        <v>#VALUE!</v>
      </c>
      <c r="I133" s="265" t="e">
        <f t="shared" si="41"/>
        <v>#VALUE!</v>
      </c>
      <c r="J133" s="309" t="e">
        <f t="shared" si="42"/>
        <v>#VALUE!</v>
      </c>
      <c r="K133" s="198"/>
      <c r="L133" s="18"/>
      <c r="M133" s="152"/>
      <c r="N133" s="154">
        <f t="shared" si="36"/>
        <v>-4.2</v>
      </c>
    </row>
    <row r="134" spans="1:14" s="19" customFormat="1" ht="38.25" outlineLevel="1" x14ac:dyDescent="0.2">
      <c r="A134" s="387" t="s">
        <v>323</v>
      </c>
      <c r="B134" s="389" t="s">
        <v>198</v>
      </c>
      <c r="C134" s="392" t="s">
        <v>869</v>
      </c>
      <c r="D134" s="376" t="s">
        <v>870</v>
      </c>
      <c r="E134" s="418" t="s">
        <v>837</v>
      </c>
      <c r="F134" s="419">
        <v>16.8</v>
      </c>
      <c r="G134" s="268">
        <f>Composições!G338</f>
        <v>0</v>
      </c>
      <c r="H134" s="265" t="e">
        <f t="shared" si="40"/>
        <v>#VALUE!</v>
      </c>
      <c r="I134" s="265" t="e">
        <f t="shared" si="41"/>
        <v>#VALUE!</v>
      </c>
      <c r="J134" s="309" t="e">
        <f t="shared" si="42"/>
        <v>#VALUE!</v>
      </c>
      <c r="K134" s="198"/>
      <c r="L134" s="18"/>
      <c r="M134" s="152"/>
      <c r="N134" s="154">
        <f t="shared" si="36"/>
        <v>-16.8</v>
      </c>
    </row>
    <row r="135" spans="1:14" s="19" customFormat="1" ht="12.75" outlineLevel="1" x14ac:dyDescent="0.2">
      <c r="A135" s="387" t="s">
        <v>324</v>
      </c>
      <c r="B135" s="389" t="s">
        <v>198</v>
      </c>
      <c r="C135" s="392" t="s">
        <v>871</v>
      </c>
      <c r="D135" s="376" t="s">
        <v>872</v>
      </c>
      <c r="E135" s="418" t="s">
        <v>837</v>
      </c>
      <c r="F135" s="419">
        <v>0.24</v>
      </c>
      <c r="G135" s="268">
        <f>Composições!G348</f>
        <v>0</v>
      </c>
      <c r="H135" s="265" t="e">
        <f t="shared" si="40"/>
        <v>#VALUE!</v>
      </c>
      <c r="I135" s="265" t="e">
        <f t="shared" si="41"/>
        <v>#VALUE!</v>
      </c>
      <c r="J135" s="309" t="e">
        <f t="shared" si="42"/>
        <v>#VALUE!</v>
      </c>
      <c r="K135" s="198"/>
      <c r="L135" s="18"/>
      <c r="M135" s="152"/>
      <c r="N135" s="154">
        <f t="shared" si="36"/>
        <v>-0.24</v>
      </c>
    </row>
    <row r="136" spans="1:14" s="19" customFormat="1" ht="12.75" outlineLevel="1" x14ac:dyDescent="0.2">
      <c r="A136" s="387" t="s">
        <v>325</v>
      </c>
      <c r="B136" s="389" t="s">
        <v>198</v>
      </c>
      <c r="C136" s="392" t="s">
        <v>873</v>
      </c>
      <c r="D136" s="376" t="s">
        <v>874</v>
      </c>
      <c r="E136" s="418" t="s">
        <v>837</v>
      </c>
      <c r="F136" s="419">
        <v>0.48</v>
      </c>
      <c r="G136" s="268">
        <f>Composições!G357</f>
        <v>0</v>
      </c>
      <c r="H136" s="265" t="e">
        <f t="shared" si="40"/>
        <v>#VALUE!</v>
      </c>
      <c r="I136" s="265" t="e">
        <f t="shared" si="41"/>
        <v>#VALUE!</v>
      </c>
      <c r="J136" s="309" t="e">
        <f t="shared" si="42"/>
        <v>#VALUE!</v>
      </c>
      <c r="K136" s="198"/>
      <c r="L136" s="18"/>
      <c r="M136" s="152"/>
      <c r="N136" s="154">
        <f t="shared" si="36"/>
        <v>-0.48</v>
      </c>
    </row>
    <row r="137" spans="1:14" s="19" customFormat="1" ht="25.5" outlineLevel="1" x14ac:dyDescent="0.2">
      <c r="A137" s="387" t="s">
        <v>326</v>
      </c>
      <c r="B137" s="389" t="s">
        <v>117</v>
      </c>
      <c r="C137" s="392" t="s">
        <v>875</v>
      </c>
      <c r="D137" s="376" t="s">
        <v>876</v>
      </c>
      <c r="E137" s="418" t="s">
        <v>107</v>
      </c>
      <c r="F137" s="422">
        <v>14.52</v>
      </c>
      <c r="G137" s="200"/>
      <c r="H137" s="265" t="e">
        <f t="shared" si="40"/>
        <v>#VALUE!</v>
      </c>
      <c r="I137" s="265" t="e">
        <f t="shared" si="41"/>
        <v>#VALUE!</v>
      </c>
      <c r="J137" s="309" t="e">
        <f t="shared" si="42"/>
        <v>#VALUE!</v>
      </c>
      <c r="K137" s="198"/>
      <c r="L137" s="18"/>
      <c r="M137" s="152"/>
      <c r="N137" s="154">
        <f t="shared" si="36"/>
        <v>-14.52</v>
      </c>
    </row>
    <row r="138" spans="1:14" s="19" customFormat="1" ht="12.75" outlineLevel="1" x14ac:dyDescent="0.2">
      <c r="A138" s="298" t="s">
        <v>263</v>
      </c>
      <c r="B138" s="299"/>
      <c r="C138" s="379"/>
      <c r="D138" s="380" t="s">
        <v>165</v>
      </c>
      <c r="E138" s="302" t="e">
        <f>I139</f>
        <v>#VALUE!</v>
      </c>
      <c r="F138" s="303"/>
      <c r="G138" s="304"/>
      <c r="H138" s="303"/>
      <c r="I138" s="299"/>
      <c r="J138" s="305" t="e">
        <f>E138/$G$753</f>
        <v>#VALUE!</v>
      </c>
      <c r="K138" s="196"/>
      <c r="L138" s="18"/>
      <c r="M138" s="152"/>
      <c r="N138" s="154">
        <f t="shared" si="36"/>
        <v>0</v>
      </c>
    </row>
    <row r="139" spans="1:14" s="19" customFormat="1" ht="25.5" outlineLevel="1" x14ac:dyDescent="0.2">
      <c r="A139" s="387" t="s">
        <v>327</v>
      </c>
      <c r="B139" s="389" t="s">
        <v>198</v>
      </c>
      <c r="C139" s="392" t="s">
        <v>877</v>
      </c>
      <c r="D139" s="376" t="s">
        <v>878</v>
      </c>
      <c r="E139" s="418" t="s">
        <v>837</v>
      </c>
      <c r="F139" s="419">
        <v>8.51</v>
      </c>
      <c r="G139" s="268">
        <f>Composições!G366</f>
        <v>0</v>
      </c>
      <c r="H139" s="265" t="e">
        <f>ROUND(G139*(1+$F$754),2)</f>
        <v>#VALUE!</v>
      </c>
      <c r="I139" s="265" t="e">
        <f t="shared" ref="I139" si="43">ROUND(H139*F139,2)</f>
        <v>#VALUE!</v>
      </c>
      <c r="J139" s="309" t="e">
        <f>I139/$G$753</f>
        <v>#VALUE!</v>
      </c>
      <c r="K139" s="198"/>
      <c r="L139" s="18"/>
      <c r="M139" s="152"/>
      <c r="N139" s="154">
        <f t="shared" si="36"/>
        <v>-8.51</v>
      </c>
    </row>
    <row r="140" spans="1:14" s="19" customFormat="1" ht="12.75" outlineLevel="1" x14ac:dyDescent="0.2">
      <c r="A140" s="298" t="s">
        <v>328</v>
      </c>
      <c r="B140" s="299"/>
      <c r="C140" s="379"/>
      <c r="D140" s="380" t="s">
        <v>257</v>
      </c>
      <c r="E140" s="302" t="e">
        <f>SUM(I141:I150)</f>
        <v>#VALUE!</v>
      </c>
      <c r="F140" s="303"/>
      <c r="G140" s="304"/>
      <c r="H140" s="303"/>
      <c r="I140" s="299"/>
      <c r="J140" s="305" t="e">
        <f>E140/$G$753</f>
        <v>#VALUE!</v>
      </c>
      <c r="K140" s="196"/>
      <c r="L140" s="18"/>
      <c r="M140" s="152"/>
      <c r="N140" s="154">
        <f t="shared" si="36"/>
        <v>0</v>
      </c>
    </row>
    <row r="141" spans="1:14" s="19" customFormat="1" ht="25.5" outlineLevel="1" x14ac:dyDescent="0.2">
      <c r="A141" s="387" t="s">
        <v>329</v>
      </c>
      <c r="B141" s="389" t="s">
        <v>198</v>
      </c>
      <c r="C141" s="392" t="s">
        <v>258</v>
      </c>
      <c r="D141" s="376" t="s">
        <v>259</v>
      </c>
      <c r="E141" s="418" t="s">
        <v>842</v>
      </c>
      <c r="F141" s="419">
        <v>3.08</v>
      </c>
      <c r="G141" s="268">
        <f>Composições!G372</f>
        <v>0</v>
      </c>
      <c r="H141" s="265" t="e">
        <f t="shared" ref="H141:H150" si="44">ROUND(G141*(1+$F$754),2)</f>
        <v>#VALUE!</v>
      </c>
      <c r="I141" s="265" t="e">
        <f t="shared" ref="I141:I150" si="45">ROUND(H141*F141,2)</f>
        <v>#VALUE!</v>
      </c>
      <c r="J141" s="309" t="e">
        <f t="shared" ref="J141:J150" si="46">I141/$G$753</f>
        <v>#VALUE!</v>
      </c>
      <c r="K141" s="198"/>
      <c r="L141" s="18"/>
      <c r="M141" s="152"/>
      <c r="N141" s="154">
        <f t="shared" si="36"/>
        <v>-3.08</v>
      </c>
    </row>
    <row r="142" spans="1:14" s="19" customFormat="1" ht="25.5" outlineLevel="1" x14ac:dyDescent="0.2">
      <c r="A142" s="387" t="s">
        <v>330</v>
      </c>
      <c r="B142" s="389" t="s">
        <v>198</v>
      </c>
      <c r="C142" s="392" t="s">
        <v>260</v>
      </c>
      <c r="D142" s="376" t="s">
        <v>879</v>
      </c>
      <c r="E142" s="418" t="s">
        <v>837</v>
      </c>
      <c r="F142" s="419">
        <v>2.94</v>
      </c>
      <c r="G142" s="268">
        <f>Composições!G387</f>
        <v>0</v>
      </c>
      <c r="H142" s="265" t="e">
        <f t="shared" si="44"/>
        <v>#VALUE!</v>
      </c>
      <c r="I142" s="265" t="e">
        <f t="shared" si="45"/>
        <v>#VALUE!</v>
      </c>
      <c r="J142" s="309" t="e">
        <f t="shared" si="46"/>
        <v>#VALUE!</v>
      </c>
      <c r="K142" s="198"/>
      <c r="L142" s="18"/>
      <c r="M142" s="152"/>
      <c r="N142" s="154">
        <f t="shared" si="36"/>
        <v>-2.94</v>
      </c>
    </row>
    <row r="143" spans="1:14" s="19" customFormat="1" ht="25.5" outlineLevel="1" x14ac:dyDescent="0.2">
      <c r="A143" s="387" t="s">
        <v>331</v>
      </c>
      <c r="B143" s="389" t="s">
        <v>198</v>
      </c>
      <c r="C143" s="392" t="s">
        <v>261</v>
      </c>
      <c r="D143" s="376" t="s">
        <v>880</v>
      </c>
      <c r="E143" s="418" t="s">
        <v>837</v>
      </c>
      <c r="F143" s="419">
        <v>73.47</v>
      </c>
      <c r="G143" s="268">
        <f>Composições!G402</f>
        <v>0</v>
      </c>
      <c r="H143" s="265" t="e">
        <f t="shared" si="44"/>
        <v>#VALUE!</v>
      </c>
      <c r="I143" s="265" t="e">
        <f t="shared" si="45"/>
        <v>#VALUE!</v>
      </c>
      <c r="J143" s="309" t="e">
        <f t="shared" si="46"/>
        <v>#VALUE!</v>
      </c>
      <c r="K143" s="198"/>
      <c r="L143" s="18"/>
      <c r="M143" s="152"/>
      <c r="N143" s="154">
        <f t="shared" si="36"/>
        <v>-73.47</v>
      </c>
    </row>
    <row r="144" spans="1:14" s="19" customFormat="1" ht="25.5" outlineLevel="1" x14ac:dyDescent="0.2">
      <c r="A144" s="387" t="s">
        <v>332</v>
      </c>
      <c r="B144" s="389" t="s">
        <v>198</v>
      </c>
      <c r="C144" s="392" t="s">
        <v>881</v>
      </c>
      <c r="D144" s="376" t="s">
        <v>882</v>
      </c>
      <c r="E144" s="418" t="s">
        <v>837</v>
      </c>
      <c r="F144" s="419">
        <v>20.34</v>
      </c>
      <c r="G144" s="268">
        <f>Composições!G416</f>
        <v>0</v>
      </c>
      <c r="H144" s="265" t="e">
        <f t="shared" si="44"/>
        <v>#VALUE!</v>
      </c>
      <c r="I144" s="265" t="e">
        <f t="shared" si="45"/>
        <v>#VALUE!</v>
      </c>
      <c r="J144" s="309" t="e">
        <f t="shared" si="46"/>
        <v>#VALUE!</v>
      </c>
      <c r="K144" s="198"/>
      <c r="L144" s="18"/>
      <c r="M144" s="152"/>
      <c r="N144" s="154">
        <f t="shared" si="36"/>
        <v>-20.34</v>
      </c>
    </row>
    <row r="145" spans="1:14" s="19" customFormat="1" ht="25.5" outlineLevel="1" x14ac:dyDescent="0.2">
      <c r="A145" s="387" t="s">
        <v>333</v>
      </c>
      <c r="B145" s="389" t="s">
        <v>198</v>
      </c>
      <c r="C145" s="392" t="s">
        <v>883</v>
      </c>
      <c r="D145" s="376" t="s">
        <v>884</v>
      </c>
      <c r="E145" s="418" t="s">
        <v>837</v>
      </c>
      <c r="F145" s="419">
        <v>25.5</v>
      </c>
      <c r="G145" s="268">
        <f>Composições!G431</f>
        <v>0</v>
      </c>
      <c r="H145" s="265" t="e">
        <f t="shared" si="44"/>
        <v>#VALUE!</v>
      </c>
      <c r="I145" s="265" t="e">
        <f t="shared" si="45"/>
        <v>#VALUE!</v>
      </c>
      <c r="J145" s="309" t="e">
        <f t="shared" si="46"/>
        <v>#VALUE!</v>
      </c>
      <c r="K145" s="198"/>
      <c r="L145" s="18"/>
      <c r="M145" s="152"/>
      <c r="N145" s="154">
        <f t="shared" si="36"/>
        <v>-25.5</v>
      </c>
    </row>
    <row r="146" spans="1:14" s="19" customFormat="1" ht="12.75" outlineLevel="1" x14ac:dyDescent="0.2">
      <c r="A146" s="387" t="s">
        <v>334</v>
      </c>
      <c r="B146" s="389" t="s">
        <v>198</v>
      </c>
      <c r="C146" s="392" t="s">
        <v>262</v>
      </c>
      <c r="D146" s="376" t="s">
        <v>885</v>
      </c>
      <c r="E146" s="418" t="s">
        <v>837</v>
      </c>
      <c r="F146" s="419">
        <v>70.66</v>
      </c>
      <c r="G146" s="268">
        <f>Composições!G445</f>
        <v>0</v>
      </c>
      <c r="H146" s="265" t="e">
        <f t="shared" si="44"/>
        <v>#VALUE!</v>
      </c>
      <c r="I146" s="265" t="e">
        <f t="shared" si="45"/>
        <v>#VALUE!</v>
      </c>
      <c r="J146" s="309" t="e">
        <f t="shared" si="46"/>
        <v>#VALUE!</v>
      </c>
      <c r="K146" s="198"/>
      <c r="L146" s="18"/>
      <c r="M146" s="152"/>
      <c r="N146" s="154">
        <f t="shared" si="36"/>
        <v>-70.66</v>
      </c>
    </row>
    <row r="147" spans="1:14" s="19" customFormat="1" ht="38.25" outlineLevel="1" x14ac:dyDescent="0.2">
      <c r="A147" s="387" t="s">
        <v>335</v>
      </c>
      <c r="B147" s="389" t="s">
        <v>198</v>
      </c>
      <c r="C147" s="392" t="s">
        <v>886</v>
      </c>
      <c r="D147" s="376" t="s">
        <v>887</v>
      </c>
      <c r="E147" s="418" t="s">
        <v>837</v>
      </c>
      <c r="F147" s="419">
        <v>7.77</v>
      </c>
      <c r="G147" s="268">
        <f>Composições!G453</f>
        <v>0</v>
      </c>
      <c r="H147" s="265" t="e">
        <f t="shared" si="44"/>
        <v>#VALUE!</v>
      </c>
      <c r="I147" s="265" t="e">
        <f t="shared" si="45"/>
        <v>#VALUE!</v>
      </c>
      <c r="J147" s="309" t="e">
        <f t="shared" si="46"/>
        <v>#VALUE!</v>
      </c>
      <c r="K147" s="198"/>
      <c r="L147" s="18"/>
      <c r="M147" s="152"/>
      <c r="N147" s="154">
        <f t="shared" si="36"/>
        <v>-7.77</v>
      </c>
    </row>
    <row r="148" spans="1:14" s="19" customFormat="1" ht="38.25" outlineLevel="1" x14ac:dyDescent="0.2">
      <c r="A148" s="387" t="s">
        <v>1286</v>
      </c>
      <c r="B148" s="389" t="s">
        <v>198</v>
      </c>
      <c r="C148" s="392" t="s">
        <v>888</v>
      </c>
      <c r="D148" s="376" t="s">
        <v>889</v>
      </c>
      <c r="E148" s="418" t="s">
        <v>837</v>
      </c>
      <c r="F148" s="419">
        <v>5.6</v>
      </c>
      <c r="G148" s="268">
        <f>Composições!G461</f>
        <v>0</v>
      </c>
      <c r="H148" s="265" t="e">
        <f t="shared" si="44"/>
        <v>#VALUE!</v>
      </c>
      <c r="I148" s="265" t="e">
        <f t="shared" si="45"/>
        <v>#VALUE!</v>
      </c>
      <c r="J148" s="309" t="e">
        <f t="shared" si="46"/>
        <v>#VALUE!</v>
      </c>
      <c r="K148" s="198"/>
      <c r="L148" s="18"/>
      <c r="M148" s="152"/>
      <c r="N148" s="154">
        <f t="shared" si="36"/>
        <v>-5.6</v>
      </c>
    </row>
    <row r="149" spans="1:14" s="19" customFormat="1" ht="38.25" outlineLevel="1" x14ac:dyDescent="0.2">
      <c r="A149" s="387" t="s">
        <v>1287</v>
      </c>
      <c r="B149" s="389" t="s">
        <v>198</v>
      </c>
      <c r="C149" s="392" t="s">
        <v>890</v>
      </c>
      <c r="D149" s="376" t="s">
        <v>891</v>
      </c>
      <c r="E149" s="418" t="s">
        <v>837</v>
      </c>
      <c r="F149" s="419">
        <v>2.4</v>
      </c>
      <c r="G149" s="268">
        <f>Composições!G469</f>
        <v>0</v>
      </c>
      <c r="H149" s="265" t="e">
        <f t="shared" si="44"/>
        <v>#VALUE!</v>
      </c>
      <c r="I149" s="265" t="e">
        <f t="shared" si="45"/>
        <v>#VALUE!</v>
      </c>
      <c r="J149" s="309" t="e">
        <f t="shared" si="46"/>
        <v>#VALUE!</v>
      </c>
      <c r="K149" s="198"/>
      <c r="L149" s="18"/>
      <c r="M149" s="152"/>
      <c r="N149" s="154">
        <f t="shared" si="36"/>
        <v>-2.4</v>
      </c>
    </row>
    <row r="150" spans="1:14" s="19" customFormat="1" ht="39" outlineLevel="1" thickBot="1" x14ac:dyDescent="0.25">
      <c r="A150" s="387" t="s">
        <v>1288</v>
      </c>
      <c r="B150" s="389" t="s">
        <v>198</v>
      </c>
      <c r="C150" s="392" t="s">
        <v>892</v>
      </c>
      <c r="D150" s="376" t="s">
        <v>893</v>
      </c>
      <c r="E150" s="418" t="s">
        <v>837</v>
      </c>
      <c r="F150" s="419">
        <v>6.55</v>
      </c>
      <c r="G150" s="268">
        <f>Composições!G477</f>
        <v>0</v>
      </c>
      <c r="H150" s="265" t="e">
        <f t="shared" si="44"/>
        <v>#VALUE!</v>
      </c>
      <c r="I150" s="265" t="e">
        <f t="shared" si="45"/>
        <v>#VALUE!</v>
      </c>
      <c r="J150" s="309" t="e">
        <f t="shared" si="46"/>
        <v>#VALUE!</v>
      </c>
      <c r="K150" s="198"/>
      <c r="L150" s="18"/>
      <c r="M150" s="152"/>
      <c r="N150" s="154">
        <f t="shared" si="36"/>
        <v>-6.55</v>
      </c>
    </row>
    <row r="151" spans="1:14" ht="15.75" outlineLevel="1" thickBot="1" x14ac:dyDescent="0.25">
      <c r="A151" s="246">
        <v>7</v>
      </c>
      <c r="B151" s="247"/>
      <c r="C151" s="276"/>
      <c r="D151" s="249" t="s">
        <v>264</v>
      </c>
      <c r="E151" s="250" t="e">
        <f>E152</f>
        <v>#VALUE!</v>
      </c>
      <c r="F151" s="250"/>
      <c r="G151" s="251"/>
      <c r="H151" s="250"/>
      <c r="I151" s="250"/>
      <c r="J151" s="252" t="e">
        <f>E151/$G$753</f>
        <v>#VALUE!</v>
      </c>
      <c r="K151" s="196"/>
      <c r="L151" s="156"/>
      <c r="M151" s="152"/>
      <c r="N151" s="154">
        <f t="shared" si="36"/>
        <v>0</v>
      </c>
    </row>
    <row r="152" spans="1:14" s="19" customFormat="1" ht="12.75" outlineLevel="1" x14ac:dyDescent="0.2">
      <c r="A152" s="253" t="s">
        <v>47</v>
      </c>
      <c r="B152" s="254"/>
      <c r="C152" s="277"/>
      <c r="D152" s="278" t="s">
        <v>750</v>
      </c>
      <c r="E152" s="257" t="e">
        <f>SUM(I153:I158)</f>
        <v>#VALUE!</v>
      </c>
      <c r="F152" s="258"/>
      <c r="G152" s="259"/>
      <c r="H152" s="258"/>
      <c r="I152" s="254"/>
      <c r="J152" s="260" t="e">
        <f>E152/$G$753</f>
        <v>#VALUE!</v>
      </c>
      <c r="K152" s="196"/>
      <c r="L152" s="160"/>
      <c r="M152" s="152"/>
      <c r="N152" s="154">
        <f t="shared" si="36"/>
        <v>0</v>
      </c>
    </row>
    <row r="153" spans="1:14" s="19" customFormat="1" ht="63.75" outlineLevel="1" x14ac:dyDescent="0.2">
      <c r="A153" s="282" t="s">
        <v>48</v>
      </c>
      <c r="B153" s="283" t="s">
        <v>198</v>
      </c>
      <c r="C153" s="284" t="s">
        <v>265</v>
      </c>
      <c r="D153" s="264" t="s">
        <v>894</v>
      </c>
      <c r="E153" s="265" t="s">
        <v>837</v>
      </c>
      <c r="F153" s="419">
        <f>880.28-84.77</f>
        <v>795.51</v>
      </c>
      <c r="G153" s="268">
        <f>Composições!G485</f>
        <v>0</v>
      </c>
      <c r="H153" s="265" t="e">
        <f t="shared" ref="H153:H158" si="47">ROUND(G153*(1+$F$754),2)</f>
        <v>#VALUE!</v>
      </c>
      <c r="I153" s="265" t="e">
        <f t="shared" ref="I153:I158" si="48">ROUND(H153*F153,2)</f>
        <v>#VALUE!</v>
      </c>
      <c r="J153" s="267" t="e">
        <f t="shared" ref="J153:J158" si="49">I153/$G$753</f>
        <v>#VALUE!</v>
      </c>
      <c r="K153" s="198"/>
      <c r="L153" s="18"/>
      <c r="M153" s="152"/>
      <c r="N153" s="158">
        <f t="shared" si="36"/>
        <v>-795.51</v>
      </c>
    </row>
    <row r="154" spans="1:14" s="19" customFormat="1" ht="25.5" outlineLevel="1" x14ac:dyDescent="0.2">
      <c r="A154" s="282" t="s">
        <v>49</v>
      </c>
      <c r="B154" s="284" t="s">
        <v>116</v>
      </c>
      <c r="C154" s="423" t="s">
        <v>1933</v>
      </c>
      <c r="D154" s="264" t="s">
        <v>895</v>
      </c>
      <c r="E154" s="265" t="s">
        <v>127</v>
      </c>
      <c r="F154" s="419">
        <f>17.2-3.1</f>
        <v>14.1</v>
      </c>
      <c r="G154" s="200"/>
      <c r="H154" s="265" t="e">
        <f t="shared" si="47"/>
        <v>#VALUE!</v>
      </c>
      <c r="I154" s="265" t="e">
        <f t="shared" si="48"/>
        <v>#VALUE!</v>
      </c>
      <c r="J154" s="274" t="e">
        <f t="shared" si="49"/>
        <v>#VALUE!</v>
      </c>
      <c r="K154" s="198"/>
      <c r="L154" s="18"/>
      <c r="M154" s="152"/>
      <c r="N154" s="158">
        <f t="shared" si="36"/>
        <v>-14.1</v>
      </c>
    </row>
    <row r="155" spans="1:14" s="19" customFormat="1" ht="25.5" outlineLevel="1" x14ac:dyDescent="0.2">
      <c r="A155" s="282" t="s">
        <v>168</v>
      </c>
      <c r="B155" s="284" t="s">
        <v>116</v>
      </c>
      <c r="C155" s="423">
        <v>94229</v>
      </c>
      <c r="D155" s="264" t="s">
        <v>266</v>
      </c>
      <c r="E155" s="265" t="s">
        <v>127</v>
      </c>
      <c r="F155" s="419">
        <v>81.5</v>
      </c>
      <c r="G155" s="200"/>
      <c r="H155" s="265" t="e">
        <f t="shared" si="47"/>
        <v>#VALUE!</v>
      </c>
      <c r="I155" s="265" t="e">
        <f t="shared" si="48"/>
        <v>#VALUE!</v>
      </c>
      <c r="J155" s="274" t="e">
        <f t="shared" si="49"/>
        <v>#VALUE!</v>
      </c>
      <c r="K155" s="198"/>
      <c r="L155" s="18"/>
      <c r="M155" s="152"/>
      <c r="N155" s="154">
        <f t="shared" si="36"/>
        <v>-81.5</v>
      </c>
    </row>
    <row r="156" spans="1:14" s="19" customFormat="1" ht="25.5" outlineLevel="1" x14ac:dyDescent="0.2">
      <c r="A156" s="282" t="s">
        <v>169</v>
      </c>
      <c r="B156" s="284" t="s">
        <v>198</v>
      </c>
      <c r="C156" s="283" t="s">
        <v>896</v>
      </c>
      <c r="D156" s="264" t="s">
        <v>897</v>
      </c>
      <c r="E156" s="265" t="s">
        <v>898</v>
      </c>
      <c r="F156" s="419">
        <f>8.5-1.6</f>
        <v>6.9</v>
      </c>
      <c r="G156" s="268">
        <f>Composições!G494</f>
        <v>0</v>
      </c>
      <c r="H156" s="265" t="e">
        <f t="shared" si="47"/>
        <v>#VALUE!</v>
      </c>
      <c r="I156" s="265" t="e">
        <f t="shared" si="48"/>
        <v>#VALUE!</v>
      </c>
      <c r="J156" s="274" t="e">
        <f t="shared" si="49"/>
        <v>#VALUE!</v>
      </c>
      <c r="K156" s="198"/>
      <c r="L156" s="18"/>
      <c r="M156" s="152"/>
      <c r="N156" s="155">
        <f t="shared" si="36"/>
        <v>-6.9</v>
      </c>
    </row>
    <row r="157" spans="1:14" s="19" customFormat="1" ht="25.5" outlineLevel="1" x14ac:dyDescent="0.2">
      <c r="A157" s="282" t="s">
        <v>170</v>
      </c>
      <c r="B157" s="284" t="s">
        <v>116</v>
      </c>
      <c r="C157" s="283">
        <v>100327</v>
      </c>
      <c r="D157" s="264" t="s">
        <v>899</v>
      </c>
      <c r="E157" s="265" t="s">
        <v>127</v>
      </c>
      <c r="F157" s="419">
        <v>257.95999999999998</v>
      </c>
      <c r="G157" s="200"/>
      <c r="H157" s="265" t="e">
        <f t="shared" si="47"/>
        <v>#VALUE!</v>
      </c>
      <c r="I157" s="265" t="e">
        <f t="shared" si="48"/>
        <v>#VALUE!</v>
      </c>
      <c r="J157" s="274" t="e">
        <f t="shared" si="49"/>
        <v>#VALUE!</v>
      </c>
      <c r="K157" s="198"/>
      <c r="L157" s="18"/>
      <c r="M157" s="152"/>
      <c r="N157" s="154">
        <f t="shared" si="36"/>
        <v>-257.95999999999998</v>
      </c>
    </row>
    <row r="158" spans="1:14" s="19" customFormat="1" ht="13.5" outlineLevel="1" thickBot="1" x14ac:dyDescent="0.25">
      <c r="A158" s="282" t="s">
        <v>171</v>
      </c>
      <c r="B158" s="424" t="s">
        <v>116</v>
      </c>
      <c r="C158" s="425">
        <v>101979</v>
      </c>
      <c r="D158" s="426" t="s">
        <v>900</v>
      </c>
      <c r="E158" s="427" t="s">
        <v>127</v>
      </c>
      <c r="F158" s="428">
        <v>182.27</v>
      </c>
      <c r="G158" s="200"/>
      <c r="H158" s="265" t="e">
        <f t="shared" si="47"/>
        <v>#VALUE!</v>
      </c>
      <c r="I158" s="265" t="e">
        <f t="shared" si="48"/>
        <v>#VALUE!</v>
      </c>
      <c r="J158" s="429" t="e">
        <f t="shared" si="49"/>
        <v>#VALUE!</v>
      </c>
      <c r="K158" s="198"/>
      <c r="L158" s="18"/>
      <c r="M158" s="152"/>
      <c r="N158" s="154">
        <f t="shared" si="36"/>
        <v>-182.27</v>
      </c>
    </row>
    <row r="159" spans="1:14" s="19" customFormat="1" ht="15.75" outlineLevel="1" thickBot="1" x14ac:dyDescent="0.25">
      <c r="A159" s="246">
        <v>8</v>
      </c>
      <c r="B159" s="247"/>
      <c r="C159" s="276"/>
      <c r="D159" s="249" t="s">
        <v>135</v>
      </c>
      <c r="E159" s="250" t="e">
        <f>E160</f>
        <v>#VALUE!</v>
      </c>
      <c r="F159" s="250"/>
      <c r="G159" s="251"/>
      <c r="H159" s="250"/>
      <c r="I159" s="250"/>
      <c r="J159" s="252" t="e">
        <f>E159/$G$753</f>
        <v>#VALUE!</v>
      </c>
      <c r="K159" s="196"/>
      <c r="L159" s="18"/>
      <c r="M159" s="152"/>
      <c r="N159" s="154">
        <f t="shared" si="36"/>
        <v>0</v>
      </c>
    </row>
    <row r="160" spans="1:14" s="19" customFormat="1" ht="12.75" outlineLevel="1" x14ac:dyDescent="0.2">
      <c r="A160" s="253" t="s">
        <v>50</v>
      </c>
      <c r="B160" s="254"/>
      <c r="C160" s="277"/>
      <c r="D160" s="278" t="s">
        <v>135</v>
      </c>
      <c r="E160" s="257" t="e">
        <f>SUM(I161:I165)</f>
        <v>#VALUE!</v>
      </c>
      <c r="F160" s="258"/>
      <c r="G160" s="259"/>
      <c r="H160" s="258"/>
      <c r="I160" s="254"/>
      <c r="J160" s="260" t="e">
        <f>E160/$G$753</f>
        <v>#VALUE!</v>
      </c>
      <c r="K160" s="196"/>
      <c r="L160" s="18"/>
      <c r="M160" s="152"/>
      <c r="N160" s="154">
        <f t="shared" si="36"/>
        <v>0</v>
      </c>
    </row>
    <row r="161" spans="1:14" s="19" customFormat="1" ht="25.5" outlineLevel="1" x14ac:dyDescent="0.2">
      <c r="A161" s="282" t="s">
        <v>51</v>
      </c>
      <c r="B161" s="430" t="s">
        <v>198</v>
      </c>
      <c r="C161" s="431" t="s">
        <v>267</v>
      </c>
      <c r="D161" s="384" t="s">
        <v>901</v>
      </c>
      <c r="E161" s="385" t="s">
        <v>837</v>
      </c>
      <c r="F161" s="419">
        <v>440.16</v>
      </c>
      <c r="G161" s="268">
        <f>Composições!G505</f>
        <v>0</v>
      </c>
      <c r="H161" s="265" t="e">
        <f>ROUND(G161*(1+$F$754),2)</f>
        <v>#VALUE!</v>
      </c>
      <c r="I161" s="265" t="e">
        <f t="shared" ref="I161" si="50">ROUND(H161*F161,2)</f>
        <v>#VALUE!</v>
      </c>
      <c r="J161" s="274" t="e">
        <f>I161/$G$753</f>
        <v>#VALUE!</v>
      </c>
      <c r="K161" s="198"/>
      <c r="L161" s="18"/>
      <c r="M161" s="152"/>
      <c r="N161" s="154">
        <f t="shared" si="36"/>
        <v>-440.16</v>
      </c>
    </row>
    <row r="162" spans="1:14" s="19" customFormat="1" ht="12.75" outlineLevel="1" x14ac:dyDescent="0.2">
      <c r="A162" s="282" t="s">
        <v>52</v>
      </c>
      <c r="B162" s="432" t="s">
        <v>198</v>
      </c>
      <c r="C162" s="433" t="s">
        <v>902</v>
      </c>
      <c r="D162" s="404" t="s">
        <v>903</v>
      </c>
      <c r="E162" s="413" t="s">
        <v>837</v>
      </c>
      <c r="F162" s="419">
        <v>13.88</v>
      </c>
      <c r="G162" s="268">
        <f>Composições!G513</f>
        <v>0</v>
      </c>
      <c r="H162" s="265" t="e">
        <f>ROUND(G162*(1+$F$754),2)</f>
        <v>#VALUE!</v>
      </c>
      <c r="I162" s="265" t="e">
        <f t="shared" ref="I162:I165" si="51">ROUND(H162*F162,2)</f>
        <v>#VALUE!</v>
      </c>
      <c r="J162" s="274" t="e">
        <f>I162/$G$753</f>
        <v>#VALUE!</v>
      </c>
      <c r="K162" s="198"/>
      <c r="L162" s="18"/>
      <c r="M162" s="152"/>
      <c r="N162" s="154">
        <f t="shared" si="36"/>
        <v>-13.88</v>
      </c>
    </row>
    <row r="163" spans="1:14" s="19" customFormat="1" ht="12.75" outlineLevel="1" x14ac:dyDescent="0.2">
      <c r="A163" s="282" t="s">
        <v>1289</v>
      </c>
      <c r="B163" s="432" t="s">
        <v>198</v>
      </c>
      <c r="C163" s="433" t="s">
        <v>268</v>
      </c>
      <c r="D163" s="404" t="s">
        <v>904</v>
      </c>
      <c r="E163" s="413" t="s">
        <v>837</v>
      </c>
      <c r="F163" s="419">
        <v>117.23</v>
      </c>
      <c r="G163" s="268">
        <f>Composições!G521</f>
        <v>0</v>
      </c>
      <c r="H163" s="265" t="e">
        <f>ROUND(G163*(1+$F$754),2)</f>
        <v>#VALUE!</v>
      </c>
      <c r="I163" s="265" t="e">
        <f t="shared" si="51"/>
        <v>#VALUE!</v>
      </c>
      <c r="J163" s="274" t="e">
        <f>I163/$G$753</f>
        <v>#VALUE!</v>
      </c>
      <c r="K163" s="198"/>
      <c r="L163" s="18"/>
      <c r="M163" s="152"/>
      <c r="N163" s="154">
        <f t="shared" si="36"/>
        <v>-117.23</v>
      </c>
    </row>
    <row r="164" spans="1:14" s="19" customFormat="1" ht="12.75" outlineLevel="1" x14ac:dyDescent="0.2">
      <c r="A164" s="282" t="s">
        <v>1290</v>
      </c>
      <c r="B164" s="432" t="s">
        <v>198</v>
      </c>
      <c r="C164" s="433" t="s">
        <v>905</v>
      </c>
      <c r="D164" s="404" t="s">
        <v>906</v>
      </c>
      <c r="E164" s="413" t="s">
        <v>837</v>
      </c>
      <c r="F164" s="419">
        <v>35.29</v>
      </c>
      <c r="G164" s="268">
        <f>Composições!G529</f>
        <v>0</v>
      </c>
      <c r="H164" s="265" t="e">
        <f>ROUND(G164*(1+$F$754),2)</f>
        <v>#VALUE!</v>
      </c>
      <c r="I164" s="265" t="e">
        <f t="shared" si="51"/>
        <v>#VALUE!</v>
      </c>
      <c r="J164" s="274" t="e">
        <f>I164/$G$753</f>
        <v>#VALUE!</v>
      </c>
      <c r="K164" s="198"/>
      <c r="L164" s="18"/>
      <c r="M164" s="152"/>
      <c r="N164" s="154">
        <f t="shared" si="36"/>
        <v>-35.29</v>
      </c>
    </row>
    <row r="165" spans="1:14" s="19" customFormat="1" ht="26.25" outlineLevel="1" thickBot="1" x14ac:dyDescent="0.25">
      <c r="A165" s="282" t="s">
        <v>1291</v>
      </c>
      <c r="B165" s="432" t="s">
        <v>116</v>
      </c>
      <c r="C165" s="433">
        <v>98565</v>
      </c>
      <c r="D165" s="404" t="s">
        <v>907</v>
      </c>
      <c r="E165" s="413" t="s">
        <v>107</v>
      </c>
      <c r="F165" s="419">
        <v>13.88</v>
      </c>
      <c r="G165" s="200"/>
      <c r="H165" s="265" t="e">
        <f>ROUND(G165*(1+$F$754),2)</f>
        <v>#VALUE!</v>
      </c>
      <c r="I165" s="265" t="e">
        <f t="shared" si="51"/>
        <v>#VALUE!</v>
      </c>
      <c r="J165" s="274" t="e">
        <f>I165/$G$753</f>
        <v>#VALUE!</v>
      </c>
      <c r="K165" s="198"/>
      <c r="L165" s="18"/>
      <c r="M165" s="152"/>
      <c r="N165" s="154">
        <f t="shared" si="36"/>
        <v>-13.88</v>
      </c>
    </row>
    <row r="166" spans="1:14" s="19" customFormat="1" ht="15.75" thickBot="1" x14ac:dyDescent="0.25">
      <c r="A166" s="246">
        <v>9</v>
      </c>
      <c r="B166" s="247"/>
      <c r="C166" s="276"/>
      <c r="D166" s="249" t="s">
        <v>269</v>
      </c>
      <c r="E166" s="250" t="e">
        <f>SUM(E167)</f>
        <v>#VALUE!</v>
      </c>
      <c r="F166" s="250"/>
      <c r="G166" s="251"/>
      <c r="H166" s="250"/>
      <c r="I166" s="250"/>
      <c r="J166" s="252" t="e">
        <f>E166/$G$753</f>
        <v>#VALUE!</v>
      </c>
      <c r="K166" s="196"/>
      <c r="L166" s="18"/>
      <c r="M166" s="152"/>
      <c r="N166" s="154">
        <f t="shared" si="36"/>
        <v>0</v>
      </c>
    </row>
    <row r="167" spans="1:14" s="19" customFormat="1" ht="12.75" outlineLevel="1" x14ac:dyDescent="0.2">
      <c r="A167" s="253" t="s">
        <v>53</v>
      </c>
      <c r="B167" s="254"/>
      <c r="C167" s="277"/>
      <c r="D167" s="278" t="s">
        <v>211</v>
      </c>
      <c r="E167" s="257" t="e">
        <f>SUM(I168:I182)</f>
        <v>#VALUE!</v>
      </c>
      <c r="F167" s="258"/>
      <c r="G167" s="259"/>
      <c r="H167" s="258"/>
      <c r="I167" s="254"/>
      <c r="J167" s="279" t="e">
        <f>E167/$G$753</f>
        <v>#VALUE!</v>
      </c>
      <c r="K167" s="196"/>
      <c r="L167" s="18"/>
      <c r="M167" s="152"/>
      <c r="N167" s="154">
        <f t="shared" si="36"/>
        <v>0</v>
      </c>
    </row>
    <row r="168" spans="1:14" s="19" customFormat="1" ht="38.25" outlineLevel="1" x14ac:dyDescent="0.2">
      <c r="A168" s="282" t="s">
        <v>54</v>
      </c>
      <c r="B168" s="434" t="s">
        <v>116</v>
      </c>
      <c r="C168" s="431">
        <v>87905</v>
      </c>
      <c r="D168" s="384" t="s">
        <v>908</v>
      </c>
      <c r="E168" s="385" t="s">
        <v>107</v>
      </c>
      <c r="F168" s="419">
        <v>1166.1500000000001</v>
      </c>
      <c r="G168" s="200"/>
      <c r="H168" s="265" t="e">
        <f t="shared" ref="H168:H182" si="52">ROUND(G168*(1+$F$754),2)</f>
        <v>#VALUE!</v>
      </c>
      <c r="I168" s="265" t="e">
        <f t="shared" ref="I168:I182" si="53">ROUND(H168*F168,2)</f>
        <v>#VALUE!</v>
      </c>
      <c r="J168" s="274" t="e">
        <f t="shared" ref="J168:J182" si="54">I168/$G$753</f>
        <v>#VALUE!</v>
      </c>
      <c r="K168" s="198"/>
      <c r="L168" s="18"/>
      <c r="M168" s="152"/>
      <c r="N168" s="154">
        <f t="shared" si="36"/>
        <v>-1166.1500000000001</v>
      </c>
    </row>
    <row r="169" spans="1:14" s="19" customFormat="1" ht="38.25" outlineLevel="1" x14ac:dyDescent="0.2">
      <c r="A169" s="282" t="s">
        <v>55</v>
      </c>
      <c r="B169" s="294" t="s">
        <v>116</v>
      </c>
      <c r="C169" s="433">
        <v>87879</v>
      </c>
      <c r="D169" s="410" t="s">
        <v>909</v>
      </c>
      <c r="E169" s="390" t="s">
        <v>107</v>
      </c>
      <c r="F169" s="419">
        <v>1440.96</v>
      </c>
      <c r="G169" s="200"/>
      <c r="H169" s="265" t="e">
        <f t="shared" si="52"/>
        <v>#VALUE!</v>
      </c>
      <c r="I169" s="265" t="e">
        <f t="shared" si="53"/>
        <v>#VALUE!</v>
      </c>
      <c r="J169" s="274" t="e">
        <f t="shared" si="54"/>
        <v>#VALUE!</v>
      </c>
      <c r="K169" s="198"/>
      <c r="L169" s="18"/>
      <c r="M169" s="152"/>
      <c r="N169" s="154">
        <f t="shared" si="36"/>
        <v>-1440.96</v>
      </c>
    </row>
    <row r="170" spans="1:14" s="19" customFormat="1" ht="38.25" outlineLevel="1" x14ac:dyDescent="0.2">
      <c r="A170" s="282" t="s">
        <v>56</v>
      </c>
      <c r="B170" s="424" t="s">
        <v>116</v>
      </c>
      <c r="C170" s="433">
        <v>87775</v>
      </c>
      <c r="D170" s="435" t="s">
        <v>910</v>
      </c>
      <c r="E170" s="436" t="s">
        <v>107</v>
      </c>
      <c r="F170" s="419">
        <v>1166.1500000000001</v>
      </c>
      <c r="G170" s="200"/>
      <c r="H170" s="265" t="e">
        <f t="shared" si="52"/>
        <v>#VALUE!</v>
      </c>
      <c r="I170" s="265" t="e">
        <f t="shared" si="53"/>
        <v>#VALUE!</v>
      </c>
      <c r="J170" s="274" t="e">
        <f t="shared" si="54"/>
        <v>#VALUE!</v>
      </c>
      <c r="K170" s="198"/>
      <c r="L170" s="18"/>
      <c r="M170" s="152"/>
      <c r="N170" s="154">
        <f t="shared" si="36"/>
        <v>-1166.1500000000001</v>
      </c>
    </row>
    <row r="171" spans="1:14" s="19" customFormat="1" ht="38.25" outlineLevel="1" x14ac:dyDescent="0.2">
      <c r="A171" s="282" t="s">
        <v>57</v>
      </c>
      <c r="B171" s="437" t="s">
        <v>116</v>
      </c>
      <c r="C171" s="433">
        <v>104952</v>
      </c>
      <c r="D171" s="295" t="s">
        <v>911</v>
      </c>
      <c r="E171" s="407" t="s">
        <v>107</v>
      </c>
      <c r="F171" s="419">
        <v>912.05</v>
      </c>
      <c r="G171" s="200"/>
      <c r="H171" s="265" t="e">
        <f t="shared" si="52"/>
        <v>#VALUE!</v>
      </c>
      <c r="I171" s="265" t="e">
        <f t="shared" si="53"/>
        <v>#VALUE!</v>
      </c>
      <c r="J171" s="274" t="e">
        <f t="shared" si="54"/>
        <v>#VALUE!</v>
      </c>
      <c r="K171" s="198"/>
      <c r="L171" s="18"/>
      <c r="M171" s="152"/>
      <c r="N171" s="154">
        <f t="shared" ref="N171:N234" si="55">M171-F171</f>
        <v>-912.05</v>
      </c>
    </row>
    <row r="172" spans="1:14" s="19" customFormat="1" ht="38.25" outlineLevel="1" x14ac:dyDescent="0.2">
      <c r="A172" s="282" t="s">
        <v>58</v>
      </c>
      <c r="B172" s="437" t="s">
        <v>116</v>
      </c>
      <c r="C172" s="433">
        <v>87535</v>
      </c>
      <c r="D172" s="410" t="s">
        <v>270</v>
      </c>
      <c r="E172" s="390" t="s">
        <v>107</v>
      </c>
      <c r="F172" s="419">
        <v>829.36</v>
      </c>
      <c r="G172" s="200"/>
      <c r="H172" s="265" t="e">
        <f t="shared" si="52"/>
        <v>#VALUE!</v>
      </c>
      <c r="I172" s="265" t="e">
        <f t="shared" si="53"/>
        <v>#VALUE!</v>
      </c>
      <c r="J172" s="274" t="e">
        <f t="shared" si="54"/>
        <v>#VALUE!</v>
      </c>
      <c r="K172" s="198"/>
      <c r="L172" s="18"/>
      <c r="M172" s="152"/>
      <c r="N172" s="154">
        <f t="shared" si="55"/>
        <v>-829.36</v>
      </c>
    </row>
    <row r="173" spans="1:14" s="19" customFormat="1" ht="38.25" outlineLevel="1" x14ac:dyDescent="0.2">
      <c r="A173" s="282" t="s">
        <v>59</v>
      </c>
      <c r="B173" s="437" t="s">
        <v>116</v>
      </c>
      <c r="C173" s="433">
        <v>87273</v>
      </c>
      <c r="D173" s="435" t="s">
        <v>272</v>
      </c>
      <c r="E173" s="407" t="s">
        <v>107</v>
      </c>
      <c r="F173" s="419">
        <v>428.94</v>
      </c>
      <c r="G173" s="200"/>
      <c r="H173" s="265" t="e">
        <f t="shared" si="52"/>
        <v>#VALUE!</v>
      </c>
      <c r="I173" s="265" t="e">
        <f t="shared" si="53"/>
        <v>#VALUE!</v>
      </c>
      <c r="J173" s="274" t="e">
        <f t="shared" si="54"/>
        <v>#VALUE!</v>
      </c>
      <c r="K173" s="198"/>
      <c r="L173" s="18"/>
      <c r="M173" s="152"/>
      <c r="N173" s="154">
        <f t="shared" si="55"/>
        <v>-428.94</v>
      </c>
    </row>
    <row r="174" spans="1:14" s="19" customFormat="1" ht="38.25" outlineLevel="1" x14ac:dyDescent="0.2">
      <c r="A174" s="282" t="s">
        <v>172</v>
      </c>
      <c r="B174" s="294" t="s">
        <v>198</v>
      </c>
      <c r="C174" s="433" t="s">
        <v>273</v>
      </c>
      <c r="D174" s="435" t="s">
        <v>912</v>
      </c>
      <c r="E174" s="407" t="s">
        <v>837</v>
      </c>
      <c r="F174" s="419">
        <v>68.06</v>
      </c>
      <c r="G174" s="268">
        <f>Composições!G537</f>
        <v>0</v>
      </c>
      <c r="H174" s="265" t="e">
        <f t="shared" si="52"/>
        <v>#VALUE!</v>
      </c>
      <c r="I174" s="265" t="e">
        <f t="shared" si="53"/>
        <v>#VALUE!</v>
      </c>
      <c r="J174" s="274" t="e">
        <f t="shared" si="54"/>
        <v>#VALUE!</v>
      </c>
      <c r="K174" s="198"/>
      <c r="L174" s="18"/>
      <c r="M174" s="152"/>
      <c r="N174" s="154">
        <f t="shared" si="55"/>
        <v>-68.06</v>
      </c>
    </row>
    <row r="175" spans="1:14" s="19" customFormat="1" ht="38.25" outlineLevel="1" x14ac:dyDescent="0.2">
      <c r="A175" s="282" t="s">
        <v>173</v>
      </c>
      <c r="B175" s="294" t="s">
        <v>198</v>
      </c>
      <c r="C175" s="433" t="s">
        <v>274</v>
      </c>
      <c r="D175" s="435" t="s">
        <v>913</v>
      </c>
      <c r="E175" s="390" t="s">
        <v>837</v>
      </c>
      <c r="F175" s="419">
        <v>4.96</v>
      </c>
      <c r="G175" s="268">
        <f>Composições!G547</f>
        <v>0</v>
      </c>
      <c r="H175" s="265" t="e">
        <f t="shared" si="52"/>
        <v>#VALUE!</v>
      </c>
      <c r="I175" s="265" t="e">
        <f t="shared" si="53"/>
        <v>#VALUE!</v>
      </c>
      <c r="J175" s="274" t="e">
        <f t="shared" si="54"/>
        <v>#VALUE!</v>
      </c>
      <c r="K175" s="198"/>
      <c r="L175" s="18"/>
      <c r="M175" s="152"/>
      <c r="N175" s="154">
        <f t="shared" si="55"/>
        <v>-4.96</v>
      </c>
    </row>
    <row r="176" spans="1:14" s="19" customFormat="1" ht="38.25" outlineLevel="1" x14ac:dyDescent="0.2">
      <c r="A176" s="282" t="s">
        <v>174</v>
      </c>
      <c r="B176" s="294" t="s">
        <v>198</v>
      </c>
      <c r="C176" s="433" t="s">
        <v>275</v>
      </c>
      <c r="D176" s="295" t="s">
        <v>914</v>
      </c>
      <c r="E176" s="407" t="s">
        <v>837</v>
      </c>
      <c r="F176" s="419">
        <v>7.12</v>
      </c>
      <c r="G176" s="268">
        <f>Composições!G557</f>
        <v>0</v>
      </c>
      <c r="H176" s="265" t="e">
        <f t="shared" si="52"/>
        <v>#VALUE!</v>
      </c>
      <c r="I176" s="265" t="e">
        <f t="shared" si="53"/>
        <v>#VALUE!</v>
      </c>
      <c r="J176" s="274" t="e">
        <f t="shared" si="54"/>
        <v>#VALUE!</v>
      </c>
      <c r="K176" s="198"/>
      <c r="L176" s="18"/>
      <c r="M176" s="152"/>
      <c r="N176" s="154">
        <f t="shared" si="55"/>
        <v>-7.12</v>
      </c>
    </row>
    <row r="177" spans="1:15" s="19" customFormat="1" ht="38.25" outlineLevel="1" x14ac:dyDescent="0.2">
      <c r="A177" s="282" t="s">
        <v>175</v>
      </c>
      <c r="B177" s="424" t="s">
        <v>198</v>
      </c>
      <c r="C177" s="433" t="s">
        <v>276</v>
      </c>
      <c r="D177" s="295" t="s">
        <v>915</v>
      </c>
      <c r="E177" s="407" t="s">
        <v>837</v>
      </c>
      <c r="F177" s="419">
        <v>4.5999999999999996</v>
      </c>
      <c r="G177" s="268">
        <f>Composições!G567</f>
        <v>0</v>
      </c>
      <c r="H177" s="265" t="e">
        <f t="shared" si="52"/>
        <v>#VALUE!</v>
      </c>
      <c r="I177" s="265" t="e">
        <f t="shared" si="53"/>
        <v>#VALUE!</v>
      </c>
      <c r="J177" s="274" t="e">
        <f t="shared" si="54"/>
        <v>#VALUE!</v>
      </c>
      <c r="K177" s="198"/>
      <c r="L177" s="18"/>
      <c r="M177" s="152"/>
      <c r="N177" s="154">
        <f t="shared" si="55"/>
        <v>-4.5999999999999996</v>
      </c>
    </row>
    <row r="178" spans="1:15" s="19" customFormat="1" ht="12.75" outlineLevel="1" x14ac:dyDescent="0.2">
      <c r="A178" s="282" t="s">
        <v>176</v>
      </c>
      <c r="B178" s="294" t="s">
        <v>198</v>
      </c>
      <c r="C178" s="433" t="s">
        <v>277</v>
      </c>
      <c r="D178" s="404" t="s">
        <v>916</v>
      </c>
      <c r="E178" s="407" t="s">
        <v>898</v>
      </c>
      <c r="F178" s="419">
        <v>123.7</v>
      </c>
      <c r="G178" s="268">
        <f>Composições!G577</f>
        <v>0</v>
      </c>
      <c r="H178" s="265" t="e">
        <f t="shared" si="52"/>
        <v>#VALUE!</v>
      </c>
      <c r="I178" s="265" t="e">
        <f t="shared" si="53"/>
        <v>#VALUE!</v>
      </c>
      <c r="J178" s="274" t="e">
        <f t="shared" si="54"/>
        <v>#VALUE!</v>
      </c>
      <c r="K178" s="198"/>
      <c r="L178" s="18"/>
      <c r="M178" s="152"/>
      <c r="N178" s="154">
        <f t="shared" si="55"/>
        <v>-123.7</v>
      </c>
    </row>
    <row r="179" spans="1:15" s="19" customFormat="1" ht="12.75" outlineLevel="1" x14ac:dyDescent="0.2">
      <c r="A179" s="282" t="s">
        <v>177</v>
      </c>
      <c r="B179" s="294" t="s">
        <v>198</v>
      </c>
      <c r="C179" s="433" t="s">
        <v>917</v>
      </c>
      <c r="D179" s="410" t="s">
        <v>918</v>
      </c>
      <c r="E179" s="407" t="s">
        <v>898</v>
      </c>
      <c r="F179" s="419">
        <v>35.04</v>
      </c>
      <c r="G179" s="268">
        <f>Composições!G586</f>
        <v>0</v>
      </c>
      <c r="H179" s="265" t="e">
        <f t="shared" si="52"/>
        <v>#VALUE!</v>
      </c>
      <c r="I179" s="265" t="e">
        <f t="shared" si="53"/>
        <v>#VALUE!</v>
      </c>
      <c r="J179" s="274" t="e">
        <f t="shared" si="54"/>
        <v>#VALUE!</v>
      </c>
      <c r="K179" s="198"/>
      <c r="L179" s="18"/>
      <c r="M179" s="152"/>
      <c r="N179" s="154">
        <f t="shared" si="55"/>
        <v>-35.04</v>
      </c>
    </row>
    <row r="180" spans="1:15" s="19" customFormat="1" ht="25.5" outlineLevel="1" x14ac:dyDescent="0.2">
      <c r="A180" s="282" t="s">
        <v>921</v>
      </c>
      <c r="B180" s="294" t="s">
        <v>116</v>
      </c>
      <c r="C180" s="433">
        <v>96114</v>
      </c>
      <c r="D180" s="295" t="s">
        <v>278</v>
      </c>
      <c r="E180" s="407" t="s">
        <v>107</v>
      </c>
      <c r="F180" s="419">
        <v>423.48</v>
      </c>
      <c r="G180" s="200"/>
      <c r="H180" s="265" t="e">
        <f t="shared" si="52"/>
        <v>#VALUE!</v>
      </c>
      <c r="I180" s="265" t="e">
        <f t="shared" si="53"/>
        <v>#VALUE!</v>
      </c>
      <c r="J180" s="274" t="e">
        <f t="shared" si="54"/>
        <v>#VALUE!</v>
      </c>
      <c r="K180" s="198"/>
      <c r="L180" s="18"/>
      <c r="M180" s="152"/>
      <c r="N180" s="154">
        <f t="shared" si="55"/>
        <v>-423.48</v>
      </c>
    </row>
    <row r="181" spans="1:15" s="19" customFormat="1" ht="25.5" outlineLevel="1" x14ac:dyDescent="0.2">
      <c r="A181" s="282" t="s">
        <v>922</v>
      </c>
      <c r="B181" s="294" t="s">
        <v>116</v>
      </c>
      <c r="C181" s="433">
        <v>96121</v>
      </c>
      <c r="D181" s="435" t="s">
        <v>919</v>
      </c>
      <c r="E181" s="390" t="s">
        <v>127</v>
      </c>
      <c r="F181" s="419">
        <v>525.98</v>
      </c>
      <c r="G181" s="200"/>
      <c r="H181" s="265" t="e">
        <f t="shared" si="52"/>
        <v>#VALUE!</v>
      </c>
      <c r="I181" s="265" t="e">
        <f t="shared" si="53"/>
        <v>#VALUE!</v>
      </c>
      <c r="J181" s="274" t="e">
        <f t="shared" si="54"/>
        <v>#VALUE!</v>
      </c>
      <c r="K181" s="198"/>
      <c r="L181" s="18"/>
      <c r="M181" s="152"/>
      <c r="N181" s="154">
        <f t="shared" si="55"/>
        <v>-525.98</v>
      </c>
    </row>
    <row r="182" spans="1:15" s="19" customFormat="1" ht="39" outlineLevel="1" thickBot="1" x14ac:dyDescent="0.25">
      <c r="A182" s="282" t="s">
        <v>923</v>
      </c>
      <c r="B182" s="438" t="s">
        <v>198</v>
      </c>
      <c r="C182" s="425" t="s">
        <v>279</v>
      </c>
      <c r="D182" s="435" t="s">
        <v>920</v>
      </c>
      <c r="E182" s="436" t="s">
        <v>837</v>
      </c>
      <c r="F182" s="422">
        <v>259.42</v>
      </c>
      <c r="G182" s="268">
        <f>Composições!G594</f>
        <v>0</v>
      </c>
      <c r="H182" s="265" t="e">
        <f t="shared" si="52"/>
        <v>#VALUE!</v>
      </c>
      <c r="I182" s="265" t="e">
        <f t="shared" si="53"/>
        <v>#VALUE!</v>
      </c>
      <c r="J182" s="274" t="e">
        <f t="shared" si="54"/>
        <v>#VALUE!</v>
      </c>
      <c r="K182" s="198"/>
      <c r="L182" s="18"/>
      <c r="M182" s="152"/>
      <c r="N182" s="154">
        <f t="shared" si="55"/>
        <v>-259.42</v>
      </c>
    </row>
    <row r="183" spans="1:15" s="19" customFormat="1" ht="15.75" outlineLevel="1" thickBot="1" x14ac:dyDescent="0.25">
      <c r="A183" s="246">
        <v>10</v>
      </c>
      <c r="B183" s="247"/>
      <c r="C183" s="276"/>
      <c r="D183" s="249" t="s">
        <v>280</v>
      </c>
      <c r="E183" s="250" t="e">
        <f>SUM(E184,E190,E204,E213)</f>
        <v>#VALUE!</v>
      </c>
      <c r="F183" s="250"/>
      <c r="G183" s="251"/>
      <c r="H183" s="250"/>
      <c r="I183" s="250"/>
      <c r="J183" s="252" t="e">
        <f>E183/$G$753</f>
        <v>#VALUE!</v>
      </c>
      <c r="K183" s="196"/>
      <c r="L183" s="159"/>
      <c r="M183" s="152"/>
      <c r="N183" s="154">
        <f t="shared" si="55"/>
        <v>0</v>
      </c>
    </row>
    <row r="184" spans="1:15" s="19" customFormat="1" ht="12.75" outlineLevel="1" x14ac:dyDescent="0.2">
      <c r="A184" s="253" t="s">
        <v>60</v>
      </c>
      <c r="B184" s="254"/>
      <c r="C184" s="277"/>
      <c r="D184" s="278" t="s">
        <v>927</v>
      </c>
      <c r="E184" s="257" t="e">
        <f>SUM(I185:I189)</f>
        <v>#VALUE!</v>
      </c>
      <c r="F184" s="258"/>
      <c r="G184" s="259"/>
      <c r="H184" s="258"/>
      <c r="I184" s="254"/>
      <c r="J184" s="260" t="e">
        <f>E184/$G$753</f>
        <v>#VALUE!</v>
      </c>
      <c r="K184" s="196"/>
      <c r="L184" s="160"/>
      <c r="M184" s="152"/>
      <c r="N184" s="154">
        <f t="shared" si="55"/>
        <v>0</v>
      </c>
    </row>
    <row r="185" spans="1:15" s="19" customFormat="1" ht="38.25" outlineLevel="1" x14ac:dyDescent="0.2">
      <c r="A185" s="282" t="s">
        <v>61</v>
      </c>
      <c r="B185" s="283" t="s">
        <v>116</v>
      </c>
      <c r="C185" s="284">
        <v>97083</v>
      </c>
      <c r="D185" s="264" t="s">
        <v>233</v>
      </c>
      <c r="E185" s="265" t="s">
        <v>107</v>
      </c>
      <c r="F185" s="419">
        <f>821.35-93.45</f>
        <v>727.9</v>
      </c>
      <c r="G185" s="200"/>
      <c r="H185" s="265" t="e">
        <f>ROUND(G185*(1+$F$754),2)</f>
        <v>#VALUE!</v>
      </c>
      <c r="I185" s="265" t="e">
        <f t="shared" ref="I185:I189" si="56">ROUND(H185*F185,2)</f>
        <v>#VALUE!</v>
      </c>
      <c r="J185" s="267" t="e">
        <f>I185/$G$753</f>
        <v>#VALUE!</v>
      </c>
      <c r="K185" s="198"/>
      <c r="L185" s="18"/>
      <c r="M185" s="152"/>
      <c r="N185" s="155">
        <f t="shared" si="55"/>
        <v>-727.9</v>
      </c>
    </row>
    <row r="186" spans="1:15" s="19" customFormat="1" ht="25.5" outlineLevel="1" x14ac:dyDescent="0.2">
      <c r="A186" s="282" t="s">
        <v>62</v>
      </c>
      <c r="B186" s="439" t="s">
        <v>116</v>
      </c>
      <c r="C186" s="263">
        <v>96624</v>
      </c>
      <c r="D186" s="264" t="s">
        <v>804</v>
      </c>
      <c r="E186" s="265" t="s">
        <v>96</v>
      </c>
      <c r="F186" s="419">
        <f>82.14-9.35</f>
        <v>72.790000000000006</v>
      </c>
      <c r="G186" s="200"/>
      <c r="H186" s="265" t="e">
        <f>ROUND(G186*(1+$F$754),2)</f>
        <v>#VALUE!</v>
      </c>
      <c r="I186" s="265" t="e">
        <f t="shared" si="56"/>
        <v>#VALUE!</v>
      </c>
      <c r="J186" s="429" t="e">
        <f>I186/$G$753</f>
        <v>#VALUE!</v>
      </c>
      <c r="K186" s="198"/>
      <c r="L186" s="18"/>
      <c r="M186" s="152"/>
      <c r="N186" s="155">
        <f t="shared" si="55"/>
        <v>-72.790000000000006</v>
      </c>
    </row>
    <row r="187" spans="1:15" s="19" customFormat="1" ht="25.5" outlineLevel="1" x14ac:dyDescent="0.2">
      <c r="A187" s="282" t="s">
        <v>336</v>
      </c>
      <c r="B187" s="439" t="s">
        <v>116</v>
      </c>
      <c r="C187" s="284">
        <v>97087</v>
      </c>
      <c r="D187" s="289" t="s">
        <v>234</v>
      </c>
      <c r="E187" s="290" t="s">
        <v>107</v>
      </c>
      <c r="F187" s="291">
        <f>821.35-93.45</f>
        <v>727.9</v>
      </c>
      <c r="G187" s="628"/>
      <c r="H187" s="265" t="e">
        <f>ROUND(G187*(1+$F$754),2)</f>
        <v>#VALUE!</v>
      </c>
      <c r="I187" s="265" t="e">
        <f t="shared" si="56"/>
        <v>#VALUE!</v>
      </c>
      <c r="J187" s="429" t="e">
        <f>I187/$G$753</f>
        <v>#VALUE!</v>
      </c>
      <c r="K187" s="198"/>
      <c r="L187" s="18"/>
      <c r="M187" s="152"/>
      <c r="N187" s="155">
        <f t="shared" si="55"/>
        <v>-727.9</v>
      </c>
      <c r="O187" s="19">
        <f>F185*0.1</f>
        <v>72.790000000000006</v>
      </c>
    </row>
    <row r="188" spans="1:15" s="19" customFormat="1" ht="25.5" outlineLevel="1" x14ac:dyDescent="0.2">
      <c r="A188" s="282" t="s">
        <v>337</v>
      </c>
      <c r="B188" s="440" t="s">
        <v>116</v>
      </c>
      <c r="C188" s="284">
        <v>97088</v>
      </c>
      <c r="D188" s="404" t="s">
        <v>924</v>
      </c>
      <c r="E188" s="413" t="s">
        <v>97</v>
      </c>
      <c r="F188" s="391">
        <f>1215.6-138.31</f>
        <v>1077.29</v>
      </c>
      <c r="G188" s="641"/>
      <c r="H188" s="265" t="e">
        <f>ROUND(G188*(1+$F$754),2)</f>
        <v>#VALUE!</v>
      </c>
      <c r="I188" s="265" t="e">
        <f t="shared" si="56"/>
        <v>#VALUE!</v>
      </c>
      <c r="J188" s="429" t="e">
        <f>I188/$G$753</f>
        <v>#VALUE!</v>
      </c>
      <c r="K188" s="198"/>
      <c r="L188" s="18"/>
      <c r="M188" s="152"/>
      <c r="N188" s="155">
        <f t="shared" si="55"/>
        <v>-1077.29</v>
      </c>
    </row>
    <row r="189" spans="1:15" s="19" customFormat="1" ht="25.5" outlineLevel="1" x14ac:dyDescent="0.2">
      <c r="A189" s="282" t="s">
        <v>338</v>
      </c>
      <c r="B189" s="442" t="s">
        <v>116</v>
      </c>
      <c r="C189" s="424">
        <v>96620</v>
      </c>
      <c r="D189" s="404" t="s">
        <v>925</v>
      </c>
      <c r="E189" s="413" t="s">
        <v>96</v>
      </c>
      <c r="F189" s="395">
        <f>65.7-7.48</f>
        <v>58.22</v>
      </c>
      <c r="G189" s="639"/>
      <c r="H189" s="265" t="e">
        <f>ROUND(G189*(1+$F$754),2)</f>
        <v>#VALUE!</v>
      </c>
      <c r="I189" s="265" t="e">
        <f t="shared" si="56"/>
        <v>#VALUE!</v>
      </c>
      <c r="J189" s="429" t="e">
        <f>I189/$G$753</f>
        <v>#VALUE!</v>
      </c>
      <c r="K189" s="198"/>
      <c r="L189" s="18"/>
      <c r="M189" s="152"/>
      <c r="N189" s="155">
        <f t="shared" si="55"/>
        <v>-58.22</v>
      </c>
    </row>
    <row r="190" spans="1:15" s="19" customFormat="1" ht="12.75" outlineLevel="1" x14ac:dyDescent="0.2">
      <c r="A190" s="298" t="s">
        <v>339</v>
      </c>
      <c r="B190" s="299"/>
      <c r="C190" s="300"/>
      <c r="D190" s="355" t="s">
        <v>926</v>
      </c>
      <c r="E190" s="302" t="e">
        <f>SUM(I191:I203)</f>
        <v>#VALUE!</v>
      </c>
      <c r="F190" s="444"/>
      <c r="G190" s="304"/>
      <c r="H190" s="303"/>
      <c r="I190" s="299"/>
      <c r="J190" s="305" t="e">
        <f>E190/$G$753</f>
        <v>#VALUE!</v>
      </c>
      <c r="K190" s="196"/>
      <c r="L190" s="18"/>
      <c r="M190" s="152"/>
      <c r="N190" s="154">
        <f t="shared" si="55"/>
        <v>0</v>
      </c>
    </row>
    <row r="191" spans="1:15" s="19" customFormat="1" ht="38.25" outlineLevel="1" x14ac:dyDescent="0.2">
      <c r="A191" s="282" t="s">
        <v>340</v>
      </c>
      <c r="B191" s="440" t="s">
        <v>116</v>
      </c>
      <c r="C191" s="284">
        <v>87630</v>
      </c>
      <c r="D191" s="295" t="s">
        <v>928</v>
      </c>
      <c r="E191" s="407" t="s">
        <v>107</v>
      </c>
      <c r="F191" s="445">
        <v>184.54</v>
      </c>
      <c r="G191" s="641"/>
      <c r="H191" s="265" t="e">
        <f t="shared" ref="H191:H203" si="57">ROUND(G191*(1+$F$754),2)</f>
        <v>#VALUE!</v>
      </c>
      <c r="I191" s="265" t="e">
        <f t="shared" ref="I191" si="58">ROUND(H191*F191,2)</f>
        <v>#VALUE!</v>
      </c>
      <c r="J191" s="429" t="e">
        <f t="shared" ref="J191:J203" si="59">I191/$G$753</f>
        <v>#VALUE!</v>
      </c>
      <c r="K191" s="198"/>
      <c r="L191" s="18"/>
      <c r="M191" s="152"/>
      <c r="N191" s="154">
        <f t="shared" si="55"/>
        <v>-184.54</v>
      </c>
    </row>
    <row r="192" spans="1:15" s="19" customFormat="1" ht="38.25" outlineLevel="1" x14ac:dyDescent="0.2">
      <c r="A192" s="282" t="s">
        <v>341</v>
      </c>
      <c r="B192" s="440" t="s">
        <v>116</v>
      </c>
      <c r="C192" s="284">
        <v>87745</v>
      </c>
      <c r="D192" s="295" t="s">
        <v>929</v>
      </c>
      <c r="E192" s="407" t="s">
        <v>107</v>
      </c>
      <c r="F192" s="446">
        <f>562.59</f>
        <v>562.59</v>
      </c>
      <c r="G192" s="641"/>
      <c r="H192" s="265" t="e">
        <f t="shared" si="57"/>
        <v>#VALUE!</v>
      </c>
      <c r="I192" s="265" t="e">
        <f t="shared" ref="I192:I198" si="60">ROUND(H192*F192,2)</f>
        <v>#VALUE!</v>
      </c>
      <c r="J192" s="429" t="e">
        <f t="shared" si="59"/>
        <v>#VALUE!</v>
      </c>
      <c r="K192" s="198"/>
      <c r="L192" s="18"/>
      <c r="M192" s="152"/>
      <c r="N192" s="155">
        <f t="shared" si="55"/>
        <v>-562.59</v>
      </c>
    </row>
    <row r="193" spans="1:14" s="19" customFormat="1" ht="51" outlineLevel="1" x14ac:dyDescent="0.2">
      <c r="A193" s="282" t="s">
        <v>378</v>
      </c>
      <c r="B193" s="440" t="s">
        <v>116</v>
      </c>
      <c r="C193" s="284">
        <v>104162</v>
      </c>
      <c r="D193" s="295" t="s">
        <v>1529</v>
      </c>
      <c r="E193" s="407" t="s">
        <v>107</v>
      </c>
      <c r="F193" s="446">
        <f>437.34-93.45+46.86</f>
        <v>390.75</v>
      </c>
      <c r="G193" s="641"/>
      <c r="H193" s="265" t="e">
        <f t="shared" si="57"/>
        <v>#VALUE!</v>
      </c>
      <c r="I193" s="265" t="e">
        <f t="shared" si="60"/>
        <v>#VALUE!</v>
      </c>
      <c r="J193" s="429" t="e">
        <f t="shared" si="59"/>
        <v>#VALUE!</v>
      </c>
      <c r="K193" s="198"/>
      <c r="L193" s="153"/>
      <c r="M193" s="152"/>
      <c r="N193" s="155">
        <f t="shared" si="55"/>
        <v>-390.75</v>
      </c>
    </row>
    <row r="194" spans="1:14" s="19" customFormat="1" ht="38.25" outlineLevel="1" x14ac:dyDescent="0.2">
      <c r="A194" s="282" t="s">
        <v>379</v>
      </c>
      <c r="B194" s="440" t="s">
        <v>116</v>
      </c>
      <c r="C194" s="284">
        <v>87257</v>
      </c>
      <c r="D194" s="295" t="s">
        <v>281</v>
      </c>
      <c r="E194" s="407" t="s">
        <v>107</v>
      </c>
      <c r="F194" s="446">
        <v>42.86</v>
      </c>
      <c r="G194" s="641"/>
      <c r="H194" s="265" t="e">
        <f t="shared" si="57"/>
        <v>#VALUE!</v>
      </c>
      <c r="I194" s="265" t="e">
        <f t="shared" si="60"/>
        <v>#VALUE!</v>
      </c>
      <c r="J194" s="429" t="e">
        <f t="shared" si="59"/>
        <v>#VALUE!</v>
      </c>
      <c r="K194" s="198"/>
      <c r="L194" s="18"/>
      <c r="M194" s="152"/>
      <c r="N194" s="154">
        <f t="shared" si="55"/>
        <v>-42.86</v>
      </c>
    </row>
    <row r="195" spans="1:14" s="19" customFormat="1" ht="38.25" outlineLevel="1" x14ac:dyDescent="0.2">
      <c r="A195" s="282" t="s">
        <v>380</v>
      </c>
      <c r="B195" s="440" t="s">
        <v>116</v>
      </c>
      <c r="C195" s="284">
        <v>87251</v>
      </c>
      <c r="D195" s="295" t="s">
        <v>282</v>
      </c>
      <c r="E195" s="407" t="s">
        <v>107</v>
      </c>
      <c r="F195" s="446">
        <v>132.97</v>
      </c>
      <c r="G195" s="641"/>
      <c r="H195" s="265" t="e">
        <f t="shared" si="57"/>
        <v>#VALUE!</v>
      </c>
      <c r="I195" s="265" t="e">
        <f t="shared" si="60"/>
        <v>#VALUE!</v>
      </c>
      <c r="J195" s="429" t="e">
        <f t="shared" si="59"/>
        <v>#VALUE!</v>
      </c>
      <c r="K195" s="198"/>
      <c r="L195" s="18"/>
      <c r="M195" s="152"/>
      <c r="N195" s="154">
        <f t="shared" si="55"/>
        <v>-132.97</v>
      </c>
    </row>
    <row r="196" spans="1:14" s="19" customFormat="1" ht="25.5" outlineLevel="1" x14ac:dyDescent="0.2">
      <c r="A196" s="282" t="s">
        <v>381</v>
      </c>
      <c r="B196" s="440" t="s">
        <v>198</v>
      </c>
      <c r="C196" s="284" t="s">
        <v>283</v>
      </c>
      <c r="D196" s="295" t="s">
        <v>930</v>
      </c>
      <c r="E196" s="407" t="s">
        <v>837</v>
      </c>
      <c r="F196" s="446">
        <v>218.22</v>
      </c>
      <c r="G196" s="441">
        <f>Composições!G607</f>
        <v>0</v>
      </c>
      <c r="H196" s="265" t="e">
        <f t="shared" si="57"/>
        <v>#VALUE!</v>
      </c>
      <c r="I196" s="265" t="e">
        <f t="shared" si="60"/>
        <v>#VALUE!</v>
      </c>
      <c r="J196" s="429" t="e">
        <f t="shared" si="59"/>
        <v>#VALUE!</v>
      </c>
      <c r="K196" s="198"/>
      <c r="L196" s="18"/>
      <c r="M196" s="152"/>
      <c r="N196" s="154">
        <f t="shared" si="55"/>
        <v>-218.22</v>
      </c>
    </row>
    <row r="197" spans="1:14" s="19" customFormat="1" ht="25.5" outlineLevel="1" x14ac:dyDescent="0.2">
      <c r="A197" s="282" t="s">
        <v>382</v>
      </c>
      <c r="B197" s="440" t="s">
        <v>198</v>
      </c>
      <c r="C197" s="284" t="s">
        <v>931</v>
      </c>
      <c r="D197" s="295" t="s">
        <v>932</v>
      </c>
      <c r="E197" s="407" t="s">
        <v>837</v>
      </c>
      <c r="F197" s="446">
        <v>22.68</v>
      </c>
      <c r="G197" s="441">
        <f>Composições!G615</f>
        <v>0</v>
      </c>
      <c r="H197" s="265" t="e">
        <f t="shared" si="57"/>
        <v>#VALUE!</v>
      </c>
      <c r="I197" s="265" t="e">
        <f t="shared" si="60"/>
        <v>#VALUE!</v>
      </c>
      <c r="J197" s="429" t="e">
        <f t="shared" si="59"/>
        <v>#VALUE!</v>
      </c>
      <c r="K197" s="198"/>
      <c r="L197" s="18"/>
      <c r="M197" s="152"/>
      <c r="N197" s="154">
        <f t="shared" si="55"/>
        <v>-22.68</v>
      </c>
    </row>
    <row r="198" spans="1:14" s="19" customFormat="1" ht="25.5" outlineLevel="1" x14ac:dyDescent="0.2">
      <c r="A198" s="282" t="s">
        <v>1292</v>
      </c>
      <c r="B198" s="440" t="s">
        <v>198</v>
      </c>
      <c r="C198" s="263" t="s">
        <v>1921</v>
      </c>
      <c r="D198" s="295" t="s">
        <v>1692</v>
      </c>
      <c r="E198" s="407" t="s">
        <v>837</v>
      </c>
      <c r="F198" s="395">
        <v>62.93</v>
      </c>
      <c r="G198" s="441">
        <f>Composições!G624</f>
        <v>0</v>
      </c>
      <c r="H198" s="265" t="e">
        <f t="shared" si="57"/>
        <v>#VALUE!</v>
      </c>
      <c r="I198" s="265" t="e">
        <f t="shared" si="60"/>
        <v>#VALUE!</v>
      </c>
      <c r="J198" s="429" t="e">
        <f t="shared" si="59"/>
        <v>#VALUE!</v>
      </c>
      <c r="K198" s="198"/>
      <c r="L198" s="18"/>
      <c r="M198" s="152"/>
      <c r="N198" s="154">
        <f t="shared" si="55"/>
        <v>-62.93</v>
      </c>
    </row>
    <row r="199" spans="1:14" s="19" customFormat="1" ht="25.5" outlineLevel="1" x14ac:dyDescent="0.2">
      <c r="A199" s="282" t="s">
        <v>1293</v>
      </c>
      <c r="B199" s="440" t="s">
        <v>198</v>
      </c>
      <c r="C199" s="284" t="s">
        <v>1693</v>
      </c>
      <c r="D199" s="295" t="s">
        <v>1694</v>
      </c>
      <c r="E199" s="407" t="s">
        <v>837</v>
      </c>
      <c r="F199" s="395">
        <v>15.33</v>
      </c>
      <c r="G199" s="441">
        <f>Composições!G633</f>
        <v>0</v>
      </c>
      <c r="H199" s="265" t="e">
        <f t="shared" si="57"/>
        <v>#VALUE!</v>
      </c>
      <c r="I199" s="265" t="e">
        <f t="shared" ref="I199:I200" si="61">ROUND(H199*F199,2)</f>
        <v>#VALUE!</v>
      </c>
      <c r="J199" s="429" t="e">
        <f t="shared" si="59"/>
        <v>#VALUE!</v>
      </c>
      <c r="K199" s="198"/>
      <c r="L199" s="18"/>
      <c r="M199" s="152"/>
      <c r="N199" s="154">
        <f t="shared" si="55"/>
        <v>-15.33</v>
      </c>
    </row>
    <row r="200" spans="1:14" s="19" customFormat="1" ht="25.5" outlineLevel="1" x14ac:dyDescent="0.2">
      <c r="A200" s="282" t="s">
        <v>1294</v>
      </c>
      <c r="B200" s="440" t="s">
        <v>198</v>
      </c>
      <c r="C200" s="284" t="s">
        <v>933</v>
      </c>
      <c r="D200" s="295" t="s">
        <v>934</v>
      </c>
      <c r="E200" s="407" t="s">
        <v>837</v>
      </c>
      <c r="F200" s="395">
        <v>117.28</v>
      </c>
      <c r="G200" s="443">
        <f>Composições!G642</f>
        <v>0</v>
      </c>
      <c r="H200" s="265" t="e">
        <f t="shared" si="57"/>
        <v>#VALUE!</v>
      </c>
      <c r="I200" s="265" t="e">
        <f t="shared" si="61"/>
        <v>#VALUE!</v>
      </c>
      <c r="J200" s="429" t="e">
        <f t="shared" si="59"/>
        <v>#VALUE!</v>
      </c>
      <c r="K200" s="198"/>
      <c r="L200" s="18"/>
      <c r="M200" s="152"/>
      <c r="N200" s="154">
        <f t="shared" si="55"/>
        <v>-117.28</v>
      </c>
    </row>
    <row r="201" spans="1:14" s="19" customFormat="1" ht="25.5" outlineLevel="1" x14ac:dyDescent="0.2">
      <c r="A201" s="282" t="s">
        <v>1295</v>
      </c>
      <c r="B201" s="440" t="s">
        <v>116</v>
      </c>
      <c r="C201" s="284">
        <v>88650</v>
      </c>
      <c r="D201" s="295" t="s">
        <v>284</v>
      </c>
      <c r="E201" s="407" t="s">
        <v>127</v>
      </c>
      <c r="F201" s="395">
        <v>54.08</v>
      </c>
      <c r="G201" s="645"/>
      <c r="H201" s="265" t="e">
        <f t="shared" si="57"/>
        <v>#VALUE!</v>
      </c>
      <c r="I201" s="265" t="e">
        <f t="shared" ref="I201:I203" si="62">ROUND(H201*F201,2)</f>
        <v>#VALUE!</v>
      </c>
      <c r="J201" s="429" t="e">
        <f t="shared" si="59"/>
        <v>#VALUE!</v>
      </c>
      <c r="K201" s="198"/>
      <c r="L201" s="18"/>
      <c r="M201" s="152"/>
      <c r="N201" s="154">
        <f t="shared" si="55"/>
        <v>-54.08</v>
      </c>
    </row>
    <row r="202" spans="1:14" s="19" customFormat="1" ht="12.75" outlineLevel="1" x14ac:dyDescent="0.2">
      <c r="A202" s="282" t="s">
        <v>1922</v>
      </c>
      <c r="B202" s="440" t="s">
        <v>116</v>
      </c>
      <c r="C202" s="284">
        <v>98688</v>
      </c>
      <c r="D202" s="295" t="s">
        <v>1530</v>
      </c>
      <c r="E202" s="407" t="s">
        <v>127</v>
      </c>
      <c r="F202" s="395">
        <v>109.73</v>
      </c>
      <c r="G202" s="200"/>
      <c r="H202" s="265" t="e">
        <f t="shared" si="57"/>
        <v>#VALUE!</v>
      </c>
      <c r="I202" s="265" t="e">
        <f t="shared" si="62"/>
        <v>#VALUE!</v>
      </c>
      <c r="J202" s="429" t="e">
        <f t="shared" si="59"/>
        <v>#VALUE!</v>
      </c>
      <c r="K202" s="198"/>
      <c r="L202" s="18"/>
      <c r="M202" s="152"/>
      <c r="N202" s="154">
        <f t="shared" si="55"/>
        <v>-109.73</v>
      </c>
    </row>
    <row r="203" spans="1:14" s="19" customFormat="1" ht="12.75" outlineLevel="1" x14ac:dyDescent="0.2">
      <c r="A203" s="282" t="s">
        <v>1923</v>
      </c>
      <c r="B203" s="440" t="s">
        <v>116</v>
      </c>
      <c r="C203" s="447">
        <v>98689</v>
      </c>
      <c r="D203" s="295" t="s">
        <v>1531</v>
      </c>
      <c r="E203" s="407" t="s">
        <v>127</v>
      </c>
      <c r="F203" s="395">
        <v>58.05</v>
      </c>
      <c r="G203" s="200"/>
      <c r="H203" s="265" t="e">
        <f t="shared" si="57"/>
        <v>#VALUE!</v>
      </c>
      <c r="I203" s="265" t="e">
        <f t="shared" si="62"/>
        <v>#VALUE!</v>
      </c>
      <c r="J203" s="429" t="e">
        <f t="shared" si="59"/>
        <v>#VALUE!</v>
      </c>
      <c r="K203" s="198"/>
      <c r="L203" s="18"/>
      <c r="M203" s="152"/>
      <c r="N203" s="154">
        <f t="shared" si="55"/>
        <v>-58.05</v>
      </c>
    </row>
    <row r="204" spans="1:14" s="19" customFormat="1" ht="12.75" outlineLevel="1" x14ac:dyDescent="0.2">
      <c r="A204" s="298" t="s">
        <v>1296</v>
      </c>
      <c r="B204" s="299"/>
      <c r="C204" s="255"/>
      <c r="D204" s="355" t="s">
        <v>285</v>
      </c>
      <c r="E204" s="302" t="e">
        <f>SUM(I205:I212)</f>
        <v>#VALUE!</v>
      </c>
      <c r="F204" s="448"/>
      <c r="G204" s="304"/>
      <c r="H204" s="303"/>
      <c r="I204" s="299"/>
      <c r="J204" s="305" t="e">
        <f>E204/$G$753</f>
        <v>#VALUE!</v>
      </c>
      <c r="K204" s="196"/>
      <c r="L204" s="18"/>
      <c r="M204" s="152"/>
      <c r="N204" s="154">
        <f t="shared" si="55"/>
        <v>0</v>
      </c>
    </row>
    <row r="205" spans="1:14" s="19" customFormat="1" ht="25.5" outlineLevel="1" x14ac:dyDescent="0.2">
      <c r="A205" s="282" t="s">
        <v>1297</v>
      </c>
      <c r="B205" s="440" t="s">
        <v>116</v>
      </c>
      <c r="C205" s="284">
        <v>92400</v>
      </c>
      <c r="D205" s="295" t="s">
        <v>935</v>
      </c>
      <c r="E205" s="407" t="s">
        <v>107</v>
      </c>
      <c r="F205" s="446">
        <v>204.35</v>
      </c>
      <c r="G205" s="639"/>
      <c r="H205" s="265" t="e">
        <f t="shared" ref="H205:H212" si="63">ROUND(G205*(1+$F$754),2)</f>
        <v>#VALUE!</v>
      </c>
      <c r="I205" s="265" t="e">
        <f t="shared" ref="I205" si="64">ROUND(H205*F205,2)</f>
        <v>#VALUE!</v>
      </c>
      <c r="J205" s="429" t="e">
        <f t="shared" ref="J205:J212" si="65">I205/$G$753</f>
        <v>#VALUE!</v>
      </c>
      <c r="K205" s="198"/>
      <c r="L205" s="18"/>
      <c r="M205" s="152"/>
      <c r="N205" s="155">
        <f t="shared" si="55"/>
        <v>-204.35</v>
      </c>
    </row>
    <row r="206" spans="1:14" s="19" customFormat="1" ht="25.5" outlineLevel="1" x14ac:dyDescent="0.2">
      <c r="A206" s="282" t="s">
        <v>1298</v>
      </c>
      <c r="B206" s="440" t="s">
        <v>198</v>
      </c>
      <c r="C206" s="284" t="s">
        <v>936</v>
      </c>
      <c r="D206" s="295" t="s">
        <v>937</v>
      </c>
      <c r="E206" s="407" t="s">
        <v>898</v>
      </c>
      <c r="F206" s="395">
        <v>15</v>
      </c>
      <c r="G206" s="441">
        <f>Composições!G651</f>
        <v>0</v>
      </c>
      <c r="H206" s="265" t="e">
        <f t="shared" si="63"/>
        <v>#VALUE!</v>
      </c>
      <c r="I206" s="265" t="e">
        <f t="shared" ref="I206:I212" si="66">ROUND(H206*F206,2)</f>
        <v>#VALUE!</v>
      </c>
      <c r="J206" s="429" t="e">
        <f t="shared" si="65"/>
        <v>#VALUE!</v>
      </c>
      <c r="K206" s="198"/>
      <c r="L206" s="18"/>
      <c r="M206" s="152"/>
      <c r="N206" s="154">
        <f t="shared" si="55"/>
        <v>-15</v>
      </c>
    </row>
    <row r="207" spans="1:14" s="19" customFormat="1" ht="25.5" outlineLevel="1" x14ac:dyDescent="0.2">
      <c r="A207" s="282" t="s">
        <v>1299</v>
      </c>
      <c r="B207" s="440" t="s">
        <v>198</v>
      </c>
      <c r="C207" s="284" t="s">
        <v>938</v>
      </c>
      <c r="D207" s="295" t="s">
        <v>939</v>
      </c>
      <c r="E207" s="407" t="s">
        <v>898</v>
      </c>
      <c r="F207" s="395">
        <v>26.76</v>
      </c>
      <c r="G207" s="441">
        <f>Composições!G661</f>
        <v>0</v>
      </c>
      <c r="H207" s="265" t="e">
        <f t="shared" si="63"/>
        <v>#VALUE!</v>
      </c>
      <c r="I207" s="265" t="e">
        <f t="shared" si="66"/>
        <v>#VALUE!</v>
      </c>
      <c r="J207" s="429" t="e">
        <f t="shared" si="65"/>
        <v>#VALUE!</v>
      </c>
      <c r="K207" s="198"/>
      <c r="L207" s="18"/>
      <c r="M207" s="152"/>
      <c r="N207" s="154">
        <f t="shared" si="55"/>
        <v>-26.76</v>
      </c>
    </row>
    <row r="208" spans="1:14" s="19" customFormat="1" ht="25.5" outlineLevel="1" x14ac:dyDescent="0.2">
      <c r="A208" s="282" t="s">
        <v>1300</v>
      </c>
      <c r="B208" s="440" t="s">
        <v>198</v>
      </c>
      <c r="C208" s="284" t="s">
        <v>286</v>
      </c>
      <c r="D208" s="295" t="s">
        <v>940</v>
      </c>
      <c r="E208" s="407" t="s">
        <v>837</v>
      </c>
      <c r="F208" s="395">
        <v>3.11</v>
      </c>
      <c r="G208" s="443">
        <f>Composições!G671</f>
        <v>0</v>
      </c>
      <c r="H208" s="265" t="e">
        <f t="shared" si="63"/>
        <v>#VALUE!</v>
      </c>
      <c r="I208" s="265" t="e">
        <f t="shared" si="66"/>
        <v>#VALUE!</v>
      </c>
      <c r="J208" s="429" t="e">
        <f t="shared" si="65"/>
        <v>#VALUE!</v>
      </c>
      <c r="K208" s="198"/>
      <c r="L208" s="18"/>
      <c r="M208" s="152"/>
      <c r="N208" s="154">
        <f t="shared" si="55"/>
        <v>-3.11</v>
      </c>
    </row>
    <row r="209" spans="1:14" s="19" customFormat="1" ht="12.75" outlineLevel="1" x14ac:dyDescent="0.2">
      <c r="A209" s="282" t="s">
        <v>1301</v>
      </c>
      <c r="B209" s="440" t="s">
        <v>198</v>
      </c>
      <c r="C209" s="284" t="s">
        <v>287</v>
      </c>
      <c r="D209" s="295" t="s">
        <v>941</v>
      </c>
      <c r="E209" s="407" t="s">
        <v>801</v>
      </c>
      <c r="F209" s="395">
        <v>18.27</v>
      </c>
      <c r="G209" s="441">
        <f>Composições!G680</f>
        <v>0</v>
      </c>
      <c r="H209" s="265" t="e">
        <f t="shared" si="63"/>
        <v>#VALUE!</v>
      </c>
      <c r="I209" s="265" t="e">
        <f t="shared" si="66"/>
        <v>#VALUE!</v>
      </c>
      <c r="J209" s="429" t="e">
        <f t="shared" si="65"/>
        <v>#VALUE!</v>
      </c>
      <c r="K209" s="198"/>
      <c r="L209" s="18"/>
      <c r="M209" s="152"/>
      <c r="N209" s="154">
        <f t="shared" si="55"/>
        <v>-18.27</v>
      </c>
    </row>
    <row r="210" spans="1:14" s="19" customFormat="1" ht="12.75" outlineLevel="1" x14ac:dyDescent="0.2">
      <c r="A210" s="282" t="s">
        <v>1302</v>
      </c>
      <c r="B210" s="440" t="s">
        <v>116</v>
      </c>
      <c r="C210" s="284">
        <v>98504</v>
      </c>
      <c r="D210" s="295" t="s">
        <v>288</v>
      </c>
      <c r="E210" s="407" t="s">
        <v>107</v>
      </c>
      <c r="F210" s="395">
        <v>354.41</v>
      </c>
      <c r="G210" s="641"/>
      <c r="H210" s="265" t="e">
        <f t="shared" si="63"/>
        <v>#VALUE!</v>
      </c>
      <c r="I210" s="265" t="e">
        <f t="shared" si="66"/>
        <v>#VALUE!</v>
      </c>
      <c r="J210" s="429" t="e">
        <f t="shared" si="65"/>
        <v>#VALUE!</v>
      </c>
      <c r="K210" s="198"/>
      <c r="L210" s="18"/>
      <c r="M210" s="152"/>
      <c r="N210" s="155">
        <f t="shared" si="55"/>
        <v>-354.41</v>
      </c>
    </row>
    <row r="211" spans="1:14" s="19" customFormat="1" ht="12.75" outlineLevel="1" x14ac:dyDescent="0.2">
      <c r="A211" s="282" t="s">
        <v>1303</v>
      </c>
      <c r="B211" s="440" t="s">
        <v>198</v>
      </c>
      <c r="C211" s="284" t="s">
        <v>622</v>
      </c>
      <c r="D211" s="295" t="s">
        <v>942</v>
      </c>
      <c r="E211" s="407" t="s">
        <v>898</v>
      </c>
      <c r="F211" s="395">
        <v>4.5599999999999996</v>
      </c>
      <c r="G211" s="441">
        <f>Composições!G688</f>
        <v>0</v>
      </c>
      <c r="H211" s="265" t="e">
        <f t="shared" si="63"/>
        <v>#VALUE!</v>
      </c>
      <c r="I211" s="265" t="e">
        <f t="shared" si="66"/>
        <v>#VALUE!</v>
      </c>
      <c r="J211" s="429" t="e">
        <f t="shared" si="65"/>
        <v>#VALUE!</v>
      </c>
      <c r="K211" s="198"/>
      <c r="L211" s="18"/>
      <c r="M211" s="152"/>
      <c r="N211" s="154">
        <f t="shared" si="55"/>
        <v>-4.5599999999999996</v>
      </c>
    </row>
    <row r="212" spans="1:14" s="19" customFormat="1" ht="25.5" outlineLevel="1" x14ac:dyDescent="0.2">
      <c r="A212" s="282" t="s">
        <v>1304</v>
      </c>
      <c r="B212" s="440" t="s">
        <v>116</v>
      </c>
      <c r="C212" s="424">
        <v>97097</v>
      </c>
      <c r="D212" s="295" t="s">
        <v>808</v>
      </c>
      <c r="E212" s="407" t="s">
        <v>107</v>
      </c>
      <c r="F212" s="395">
        <v>6.91</v>
      </c>
      <c r="G212" s="646"/>
      <c r="H212" s="265" t="e">
        <f t="shared" si="63"/>
        <v>#VALUE!</v>
      </c>
      <c r="I212" s="265" t="e">
        <f t="shared" si="66"/>
        <v>#VALUE!</v>
      </c>
      <c r="J212" s="429" t="e">
        <f t="shared" si="65"/>
        <v>#VALUE!</v>
      </c>
      <c r="K212" s="198"/>
      <c r="L212" s="18"/>
      <c r="M212" s="152"/>
      <c r="N212" s="154">
        <f t="shared" si="55"/>
        <v>-6.91</v>
      </c>
    </row>
    <row r="213" spans="1:14" s="19" customFormat="1" ht="12.75" outlineLevel="1" x14ac:dyDescent="0.2">
      <c r="A213" s="298" t="s">
        <v>1305</v>
      </c>
      <c r="B213" s="299"/>
      <c r="C213" s="300"/>
      <c r="D213" s="355" t="s">
        <v>943</v>
      </c>
      <c r="E213" s="302" t="e">
        <f>SUM(I214:I216)</f>
        <v>#VALUE!</v>
      </c>
      <c r="F213" s="444"/>
      <c r="G213" s="304"/>
      <c r="H213" s="303"/>
      <c r="I213" s="299"/>
      <c r="J213" s="305" t="e">
        <f>E213/$G$753</f>
        <v>#VALUE!</v>
      </c>
      <c r="K213" s="196"/>
      <c r="L213" s="18"/>
      <c r="M213" s="152"/>
      <c r="N213" s="154">
        <f t="shared" si="55"/>
        <v>0</v>
      </c>
    </row>
    <row r="214" spans="1:14" s="19" customFormat="1" ht="38.25" outlineLevel="1" x14ac:dyDescent="0.2">
      <c r="A214" s="282" t="s">
        <v>1306</v>
      </c>
      <c r="B214" s="440" t="s">
        <v>116</v>
      </c>
      <c r="C214" s="284">
        <v>97083</v>
      </c>
      <c r="D214" s="295" t="s">
        <v>233</v>
      </c>
      <c r="E214" s="407" t="s">
        <v>107</v>
      </c>
      <c r="F214" s="445">
        <v>200.39</v>
      </c>
      <c r="G214" s="640"/>
      <c r="H214" s="265" t="e">
        <f>ROUND(G214*(1+$F$754),2)</f>
        <v>#VALUE!</v>
      </c>
      <c r="I214" s="265" t="e">
        <f t="shared" ref="I214" si="67">ROUND(H214*F214,2)</f>
        <v>#VALUE!</v>
      </c>
      <c r="J214" s="449" t="e">
        <f>I214/$G$753</f>
        <v>#VALUE!</v>
      </c>
      <c r="K214" s="198"/>
      <c r="L214" s="18"/>
      <c r="M214" s="152"/>
      <c r="N214" s="155">
        <f t="shared" si="55"/>
        <v>-200.39</v>
      </c>
    </row>
    <row r="215" spans="1:14" s="19" customFormat="1" ht="25.5" outlineLevel="1" x14ac:dyDescent="0.2">
      <c r="A215" s="282" t="s">
        <v>1307</v>
      </c>
      <c r="B215" s="440" t="s">
        <v>116</v>
      </c>
      <c r="C215" s="284">
        <v>96624</v>
      </c>
      <c r="D215" s="295" t="s">
        <v>804</v>
      </c>
      <c r="E215" s="407" t="s">
        <v>96</v>
      </c>
      <c r="F215" s="395">
        <v>20.04</v>
      </c>
      <c r="G215" s="641"/>
      <c r="H215" s="265" t="e">
        <f>ROUND(G215*(1+$F$754),2)</f>
        <v>#VALUE!</v>
      </c>
      <c r="I215" s="265" t="e">
        <f t="shared" ref="I215:I216" si="68">ROUND(H215*F215,2)</f>
        <v>#VALUE!</v>
      </c>
      <c r="J215" s="429" t="e">
        <f>I215/$G$753</f>
        <v>#VALUE!</v>
      </c>
      <c r="K215" s="198"/>
      <c r="L215" s="18"/>
      <c r="M215" s="152"/>
      <c r="N215" s="155">
        <f t="shared" si="55"/>
        <v>-20.04</v>
      </c>
    </row>
    <row r="216" spans="1:14" s="19" customFormat="1" ht="39" outlineLevel="1" thickBot="1" x14ac:dyDescent="0.25">
      <c r="A216" s="282" t="s">
        <v>1308</v>
      </c>
      <c r="B216" s="440" t="s">
        <v>116</v>
      </c>
      <c r="C216" s="284">
        <v>94994</v>
      </c>
      <c r="D216" s="295" t="s">
        <v>944</v>
      </c>
      <c r="E216" s="407" t="s">
        <v>107</v>
      </c>
      <c r="F216" s="395">
        <v>200.39</v>
      </c>
      <c r="G216" s="639"/>
      <c r="H216" s="265" t="e">
        <f>ROUND(G216*(1+$F$754),2)</f>
        <v>#VALUE!</v>
      </c>
      <c r="I216" s="265" t="e">
        <f t="shared" si="68"/>
        <v>#VALUE!</v>
      </c>
      <c r="J216" s="429" t="e">
        <f>I216/$G$753</f>
        <v>#VALUE!</v>
      </c>
      <c r="K216" s="198"/>
      <c r="L216" s="18"/>
      <c r="M216" s="152"/>
      <c r="N216" s="155">
        <f t="shared" si="55"/>
        <v>-200.39</v>
      </c>
    </row>
    <row r="217" spans="1:14" s="19" customFormat="1" ht="15.75" outlineLevel="1" thickBot="1" x14ac:dyDescent="0.25">
      <c r="A217" s="246">
        <v>11</v>
      </c>
      <c r="B217" s="247"/>
      <c r="C217" s="276"/>
      <c r="D217" s="249" t="s">
        <v>289</v>
      </c>
      <c r="E217" s="250" t="e">
        <f>SUM(E218,E228,E231)</f>
        <v>#VALUE!</v>
      </c>
      <c r="F217" s="250"/>
      <c r="G217" s="251"/>
      <c r="H217" s="250"/>
      <c r="I217" s="250"/>
      <c r="J217" s="252" t="e">
        <f>E217/$G$753</f>
        <v>#VALUE!</v>
      </c>
      <c r="K217" s="196"/>
      <c r="L217" s="18"/>
      <c r="M217" s="152"/>
      <c r="N217" s="154">
        <f t="shared" si="55"/>
        <v>0</v>
      </c>
    </row>
    <row r="218" spans="1:14" s="19" customFormat="1" ht="12.75" outlineLevel="1" x14ac:dyDescent="0.2">
      <c r="A218" s="253" t="s">
        <v>63</v>
      </c>
      <c r="B218" s="254"/>
      <c r="C218" s="255"/>
      <c r="D218" s="256" t="s">
        <v>945</v>
      </c>
      <c r="E218" s="257" t="e">
        <f>SUM(I219:I227)</f>
        <v>#VALUE!</v>
      </c>
      <c r="F218" s="258"/>
      <c r="G218" s="259"/>
      <c r="H218" s="258"/>
      <c r="I218" s="254"/>
      <c r="J218" s="260" t="e">
        <f>E218/$G$753</f>
        <v>#VALUE!</v>
      </c>
      <c r="K218" s="196"/>
      <c r="L218" s="18"/>
      <c r="M218" s="152"/>
      <c r="N218" s="154">
        <f t="shared" si="55"/>
        <v>0</v>
      </c>
    </row>
    <row r="219" spans="1:14" s="19" customFormat="1" ht="25.5" outlineLevel="1" x14ac:dyDescent="0.2">
      <c r="A219" s="282" t="s">
        <v>64</v>
      </c>
      <c r="B219" s="440" t="s">
        <v>116</v>
      </c>
      <c r="C219" s="284">
        <v>88497</v>
      </c>
      <c r="D219" s="295" t="s">
        <v>290</v>
      </c>
      <c r="E219" s="407" t="s">
        <v>107</v>
      </c>
      <c r="F219" s="395">
        <v>803.66</v>
      </c>
      <c r="G219" s="641"/>
      <c r="H219" s="265" t="e">
        <f t="shared" ref="H219:H227" si="69">ROUND(G219*(1+$F$754),2)</f>
        <v>#VALUE!</v>
      </c>
      <c r="I219" s="265" t="e">
        <f t="shared" ref="I219" si="70">ROUND(H219*F219,2)</f>
        <v>#VALUE!</v>
      </c>
      <c r="J219" s="429" t="e">
        <f t="shared" ref="J219:J227" si="71">I219/$G$753</f>
        <v>#VALUE!</v>
      </c>
      <c r="K219" s="198"/>
      <c r="L219" s="18"/>
      <c r="M219" s="152"/>
      <c r="N219" s="154">
        <f t="shared" si="55"/>
        <v>-803.66</v>
      </c>
    </row>
    <row r="220" spans="1:14" s="19" customFormat="1" ht="25.5" outlineLevel="1" x14ac:dyDescent="0.2">
      <c r="A220" s="282" t="s">
        <v>120</v>
      </c>
      <c r="B220" s="440" t="s">
        <v>116</v>
      </c>
      <c r="C220" s="284">
        <v>96135</v>
      </c>
      <c r="D220" s="295" t="s">
        <v>946</v>
      </c>
      <c r="E220" s="407" t="s">
        <v>107</v>
      </c>
      <c r="F220" s="395">
        <v>1099.26</v>
      </c>
      <c r="G220" s="200"/>
      <c r="H220" s="265" t="e">
        <f t="shared" si="69"/>
        <v>#VALUE!</v>
      </c>
      <c r="I220" s="265" t="e">
        <f t="shared" ref="I220:I225" si="72">ROUND(H220*F220,2)</f>
        <v>#VALUE!</v>
      </c>
      <c r="J220" s="429" t="e">
        <f t="shared" si="71"/>
        <v>#VALUE!</v>
      </c>
      <c r="K220" s="198"/>
      <c r="L220" s="18"/>
      <c r="M220" s="152"/>
      <c r="N220" s="154">
        <f t="shared" si="55"/>
        <v>-1099.26</v>
      </c>
    </row>
    <row r="221" spans="1:14" s="19" customFormat="1" ht="25.5" outlineLevel="1" x14ac:dyDescent="0.2">
      <c r="A221" s="282" t="s">
        <v>65</v>
      </c>
      <c r="B221" s="440" t="s">
        <v>198</v>
      </c>
      <c r="C221" s="284" t="s">
        <v>291</v>
      </c>
      <c r="D221" s="295" t="s">
        <v>947</v>
      </c>
      <c r="E221" s="407" t="s">
        <v>837</v>
      </c>
      <c r="F221" s="395">
        <v>1533.46</v>
      </c>
      <c r="G221" s="441">
        <f>Composições!G695</f>
        <v>0</v>
      </c>
      <c r="H221" s="265" t="e">
        <f t="shared" si="69"/>
        <v>#VALUE!</v>
      </c>
      <c r="I221" s="265" t="e">
        <f t="shared" si="72"/>
        <v>#VALUE!</v>
      </c>
      <c r="J221" s="429" t="e">
        <f t="shared" si="71"/>
        <v>#VALUE!</v>
      </c>
      <c r="K221" s="198"/>
      <c r="L221" s="18"/>
      <c r="M221" s="152"/>
      <c r="N221" s="154">
        <f t="shared" si="55"/>
        <v>-1533.46</v>
      </c>
    </row>
    <row r="222" spans="1:14" s="19" customFormat="1" ht="25.5" outlineLevel="1" x14ac:dyDescent="0.2">
      <c r="A222" s="282" t="s">
        <v>66</v>
      </c>
      <c r="B222" s="440" t="s">
        <v>198</v>
      </c>
      <c r="C222" s="284" t="s">
        <v>948</v>
      </c>
      <c r="D222" s="295" t="s">
        <v>949</v>
      </c>
      <c r="E222" s="407" t="s">
        <v>842</v>
      </c>
      <c r="F222" s="395">
        <v>15.97</v>
      </c>
      <c r="G222" s="268">
        <f>Composições!G703</f>
        <v>0</v>
      </c>
      <c r="H222" s="265" t="e">
        <f t="shared" si="69"/>
        <v>#VALUE!</v>
      </c>
      <c r="I222" s="265" t="e">
        <f t="shared" si="72"/>
        <v>#VALUE!</v>
      </c>
      <c r="J222" s="429" t="e">
        <f t="shared" si="71"/>
        <v>#VALUE!</v>
      </c>
      <c r="K222" s="198"/>
      <c r="L222" s="18"/>
      <c r="M222" s="152"/>
      <c r="N222" s="154">
        <f t="shared" si="55"/>
        <v>-15.97</v>
      </c>
    </row>
    <row r="223" spans="1:14" s="19" customFormat="1" ht="25.5" outlineLevel="1" x14ac:dyDescent="0.2">
      <c r="A223" s="282" t="s">
        <v>67</v>
      </c>
      <c r="B223" s="440" t="s">
        <v>198</v>
      </c>
      <c r="C223" s="284" t="s">
        <v>950</v>
      </c>
      <c r="D223" s="295" t="s">
        <v>951</v>
      </c>
      <c r="E223" s="407" t="s">
        <v>837</v>
      </c>
      <c r="F223" s="395">
        <v>337.57</v>
      </c>
      <c r="G223" s="268">
        <f>Composições!G711</f>
        <v>0</v>
      </c>
      <c r="H223" s="265" t="e">
        <f t="shared" si="69"/>
        <v>#VALUE!</v>
      </c>
      <c r="I223" s="265" t="e">
        <f t="shared" ref="I223:I224" si="73">ROUND(H223*F223,2)</f>
        <v>#VALUE!</v>
      </c>
      <c r="J223" s="429" t="e">
        <f t="shared" si="71"/>
        <v>#VALUE!</v>
      </c>
      <c r="K223" s="198"/>
      <c r="L223" s="18"/>
      <c r="M223" s="152"/>
      <c r="N223" s="154">
        <f t="shared" si="55"/>
        <v>-337.57</v>
      </c>
    </row>
    <row r="224" spans="1:14" s="19" customFormat="1" ht="25.5" outlineLevel="1" x14ac:dyDescent="0.2">
      <c r="A224" s="282" t="s">
        <v>132</v>
      </c>
      <c r="B224" s="440" t="s">
        <v>198</v>
      </c>
      <c r="C224" s="284" t="s">
        <v>952</v>
      </c>
      <c r="D224" s="295" t="s">
        <v>953</v>
      </c>
      <c r="E224" s="407" t="s">
        <v>837</v>
      </c>
      <c r="F224" s="395">
        <v>77.84</v>
      </c>
      <c r="G224" s="268">
        <f>Composições!G719</f>
        <v>0</v>
      </c>
      <c r="H224" s="265" t="e">
        <f t="shared" si="69"/>
        <v>#VALUE!</v>
      </c>
      <c r="I224" s="265" t="e">
        <f t="shared" si="73"/>
        <v>#VALUE!</v>
      </c>
      <c r="J224" s="429" t="e">
        <f t="shared" si="71"/>
        <v>#VALUE!</v>
      </c>
      <c r="K224" s="198"/>
      <c r="L224" s="18"/>
      <c r="M224" s="152"/>
      <c r="N224" s="154">
        <f t="shared" si="55"/>
        <v>-77.84</v>
      </c>
    </row>
    <row r="225" spans="1:14" s="19" customFormat="1" ht="25.5" outlineLevel="1" x14ac:dyDescent="0.2">
      <c r="A225" s="282" t="s">
        <v>1309</v>
      </c>
      <c r="B225" s="440" t="s">
        <v>198</v>
      </c>
      <c r="C225" s="284" t="s">
        <v>954</v>
      </c>
      <c r="D225" s="295" t="s">
        <v>955</v>
      </c>
      <c r="E225" s="407" t="s">
        <v>837</v>
      </c>
      <c r="F225" s="395">
        <v>49.26</v>
      </c>
      <c r="G225" s="268">
        <f>Composições!G727</f>
        <v>0</v>
      </c>
      <c r="H225" s="265" t="e">
        <f t="shared" si="69"/>
        <v>#VALUE!</v>
      </c>
      <c r="I225" s="265" t="e">
        <f t="shared" si="72"/>
        <v>#VALUE!</v>
      </c>
      <c r="J225" s="429" t="e">
        <f t="shared" si="71"/>
        <v>#VALUE!</v>
      </c>
      <c r="K225" s="198"/>
      <c r="L225" s="18"/>
      <c r="M225" s="152"/>
      <c r="N225" s="154">
        <f t="shared" si="55"/>
        <v>-49.26</v>
      </c>
    </row>
    <row r="226" spans="1:14" s="19" customFormat="1" ht="25.5" outlineLevel="1" x14ac:dyDescent="0.2">
      <c r="A226" s="282" t="s">
        <v>342</v>
      </c>
      <c r="B226" s="442" t="s">
        <v>198</v>
      </c>
      <c r="C226" s="424" t="s">
        <v>1702</v>
      </c>
      <c r="D226" s="435" t="s">
        <v>1703</v>
      </c>
      <c r="E226" s="436" t="s">
        <v>837</v>
      </c>
      <c r="F226" s="393">
        <v>50.45</v>
      </c>
      <c r="G226" s="443">
        <f>Composições!G737</f>
        <v>0</v>
      </c>
      <c r="H226" s="265" t="e">
        <f t="shared" si="69"/>
        <v>#VALUE!</v>
      </c>
      <c r="I226" s="265" t="e">
        <f t="shared" ref="I226:I227" si="74">ROUND(H226*F226,2)</f>
        <v>#VALUE!</v>
      </c>
      <c r="J226" s="429" t="e">
        <f t="shared" si="71"/>
        <v>#VALUE!</v>
      </c>
      <c r="K226" s="198"/>
      <c r="L226" s="18"/>
      <c r="M226" s="152"/>
      <c r="N226" s="154">
        <f t="shared" si="55"/>
        <v>-50.45</v>
      </c>
    </row>
    <row r="227" spans="1:14" s="19" customFormat="1" ht="25.5" outlineLevel="1" x14ac:dyDescent="0.2">
      <c r="A227" s="282" t="s">
        <v>1918</v>
      </c>
      <c r="B227" s="450" t="s">
        <v>198</v>
      </c>
      <c r="C227" s="451" t="s">
        <v>293</v>
      </c>
      <c r="D227" s="435" t="s">
        <v>956</v>
      </c>
      <c r="E227" s="436" t="s">
        <v>837</v>
      </c>
      <c r="F227" s="393">
        <v>8.66</v>
      </c>
      <c r="G227" s="452">
        <f>Composições!G747</f>
        <v>0</v>
      </c>
      <c r="H227" s="265" t="e">
        <f t="shared" si="69"/>
        <v>#VALUE!</v>
      </c>
      <c r="I227" s="265" t="e">
        <f t="shared" si="74"/>
        <v>#VALUE!</v>
      </c>
      <c r="J227" s="429" t="e">
        <f t="shared" si="71"/>
        <v>#VALUE!</v>
      </c>
      <c r="K227" s="198"/>
      <c r="L227" s="18"/>
      <c r="M227" s="152"/>
      <c r="N227" s="154">
        <f t="shared" si="55"/>
        <v>-8.66</v>
      </c>
    </row>
    <row r="228" spans="1:14" s="19" customFormat="1" ht="12.75" outlineLevel="1" x14ac:dyDescent="0.2">
      <c r="A228" s="453" t="s">
        <v>178</v>
      </c>
      <c r="B228" s="254"/>
      <c r="C228" s="300"/>
      <c r="D228" s="355" t="s">
        <v>294</v>
      </c>
      <c r="E228" s="302" t="e">
        <f>SUM(I229:I230)</f>
        <v>#VALUE!</v>
      </c>
      <c r="F228" s="303"/>
      <c r="G228" s="259"/>
      <c r="H228" s="303"/>
      <c r="I228" s="299"/>
      <c r="J228" s="305" t="e">
        <f>E228/$G$753</f>
        <v>#VALUE!</v>
      </c>
      <c r="K228" s="196"/>
      <c r="L228" s="18"/>
      <c r="M228" s="152"/>
      <c r="N228" s="154">
        <f t="shared" si="55"/>
        <v>0</v>
      </c>
    </row>
    <row r="229" spans="1:14" s="19" customFormat="1" ht="25.5" outlineLevel="1" x14ac:dyDescent="0.2">
      <c r="A229" s="282" t="s">
        <v>1310</v>
      </c>
      <c r="B229" s="440" t="s">
        <v>116</v>
      </c>
      <c r="C229" s="284">
        <v>88494</v>
      </c>
      <c r="D229" s="295" t="s">
        <v>295</v>
      </c>
      <c r="E229" s="407" t="s">
        <v>107</v>
      </c>
      <c r="F229" s="395">
        <v>434.62</v>
      </c>
      <c r="G229" s="641"/>
      <c r="H229" s="265" t="e">
        <f>ROUND(G229*(1+$F$754),2)</f>
        <v>#VALUE!</v>
      </c>
      <c r="I229" s="265" t="e">
        <f t="shared" ref="I229" si="75">ROUND(H229*F229,2)</f>
        <v>#VALUE!</v>
      </c>
      <c r="J229" s="429" t="e">
        <f>I229/$G$753</f>
        <v>#VALUE!</v>
      </c>
      <c r="K229" s="198"/>
      <c r="L229" s="18"/>
      <c r="M229" s="152"/>
      <c r="N229" s="154">
        <f t="shared" si="55"/>
        <v>-434.62</v>
      </c>
    </row>
    <row r="230" spans="1:14" s="19" customFormat="1" ht="25.5" outlineLevel="1" x14ac:dyDescent="0.2">
      <c r="A230" s="454" t="s">
        <v>1311</v>
      </c>
      <c r="B230" s="450" t="s">
        <v>116</v>
      </c>
      <c r="C230" s="455">
        <v>88488</v>
      </c>
      <c r="D230" s="456" t="s">
        <v>296</v>
      </c>
      <c r="E230" s="414" t="s">
        <v>107</v>
      </c>
      <c r="F230" s="457">
        <v>434.62</v>
      </c>
      <c r="G230" s="646"/>
      <c r="H230" s="427" t="e">
        <f>ROUND(G230*(1+$F$754),2)</f>
        <v>#VALUE!</v>
      </c>
      <c r="I230" s="390" t="e">
        <f t="shared" ref="I230" si="76">ROUND(H230*F230,2)</f>
        <v>#VALUE!</v>
      </c>
      <c r="J230" s="458" t="e">
        <f>I230/$G$753</f>
        <v>#VALUE!</v>
      </c>
      <c r="K230" s="198"/>
      <c r="L230" s="18"/>
      <c r="M230" s="152"/>
      <c r="N230" s="154">
        <f t="shared" si="55"/>
        <v>-434.62</v>
      </c>
    </row>
    <row r="231" spans="1:14" s="19" customFormat="1" ht="12.75" outlineLevel="1" x14ac:dyDescent="0.2">
      <c r="A231" s="253" t="s">
        <v>179</v>
      </c>
      <c r="B231" s="254"/>
      <c r="C231" s="255"/>
      <c r="D231" s="256" t="s">
        <v>957</v>
      </c>
      <c r="E231" s="257" t="e">
        <f>SUM(I232:I237)</f>
        <v>#VALUE!</v>
      </c>
      <c r="F231" s="258"/>
      <c r="G231" s="259"/>
      <c r="H231" s="258"/>
      <c r="I231" s="299"/>
      <c r="J231" s="260" t="e">
        <f>E231/$G$753</f>
        <v>#VALUE!</v>
      </c>
      <c r="K231" s="196"/>
      <c r="L231" s="18"/>
      <c r="M231" s="152"/>
      <c r="N231" s="154">
        <f t="shared" si="55"/>
        <v>0</v>
      </c>
    </row>
    <row r="232" spans="1:14" s="19" customFormat="1" ht="25.5" outlineLevel="1" x14ac:dyDescent="0.2">
      <c r="A232" s="282" t="s">
        <v>1312</v>
      </c>
      <c r="B232" s="440" t="s">
        <v>198</v>
      </c>
      <c r="C232" s="284" t="s">
        <v>958</v>
      </c>
      <c r="D232" s="295" t="s">
        <v>959</v>
      </c>
      <c r="E232" s="407" t="s">
        <v>837</v>
      </c>
      <c r="F232" s="395">
        <v>1.46</v>
      </c>
      <c r="G232" s="394">
        <f>Composições!G1274</f>
        <v>0</v>
      </c>
      <c r="H232" s="265" t="e">
        <f t="shared" ref="H232:H237" si="77">ROUND(G232*(1+$F$754),2)</f>
        <v>#VALUE!</v>
      </c>
      <c r="I232" s="265" t="e">
        <f t="shared" ref="I232:I237" si="78">ROUND(H232*F232,2)</f>
        <v>#VALUE!</v>
      </c>
      <c r="J232" s="429" t="e">
        <f t="shared" ref="J232:J237" si="79">I232/$G$753</f>
        <v>#VALUE!</v>
      </c>
      <c r="K232" s="198"/>
      <c r="L232" s="18"/>
      <c r="M232" s="152"/>
      <c r="N232" s="154">
        <f t="shared" si="55"/>
        <v>-1.46</v>
      </c>
    </row>
    <row r="233" spans="1:14" s="19" customFormat="1" ht="25.5" outlineLevel="1" x14ac:dyDescent="0.2">
      <c r="A233" s="282" t="s">
        <v>1924</v>
      </c>
      <c r="B233" s="440" t="s">
        <v>198</v>
      </c>
      <c r="C233" s="263" t="s">
        <v>1706</v>
      </c>
      <c r="D233" s="295" t="s">
        <v>1707</v>
      </c>
      <c r="E233" s="407" t="s">
        <v>837</v>
      </c>
      <c r="F233" s="395">
        <v>3.23</v>
      </c>
      <c r="G233" s="394">
        <f>Composições!G755</f>
        <v>0</v>
      </c>
      <c r="H233" s="265" t="e">
        <f t="shared" si="77"/>
        <v>#VALUE!</v>
      </c>
      <c r="I233" s="265" t="e">
        <f t="shared" si="78"/>
        <v>#VALUE!</v>
      </c>
      <c r="J233" s="429" t="e">
        <f t="shared" si="79"/>
        <v>#VALUE!</v>
      </c>
      <c r="K233" s="198"/>
      <c r="L233" s="18"/>
      <c r="M233" s="152"/>
      <c r="N233" s="154">
        <f t="shared" si="55"/>
        <v>-3.23</v>
      </c>
    </row>
    <row r="234" spans="1:14" s="19" customFormat="1" ht="25.5" outlineLevel="1" x14ac:dyDescent="0.2">
      <c r="A234" s="282" t="s">
        <v>1925</v>
      </c>
      <c r="B234" s="440" t="s">
        <v>198</v>
      </c>
      <c r="C234" s="284" t="s">
        <v>1708</v>
      </c>
      <c r="D234" s="295" t="s">
        <v>1709</v>
      </c>
      <c r="E234" s="407" t="s">
        <v>837</v>
      </c>
      <c r="F234" s="395">
        <v>0.94</v>
      </c>
      <c r="G234" s="394">
        <f>Composições!G766</f>
        <v>0</v>
      </c>
      <c r="H234" s="265" t="e">
        <f t="shared" si="77"/>
        <v>#VALUE!</v>
      </c>
      <c r="I234" s="265" t="e">
        <f t="shared" si="78"/>
        <v>#VALUE!</v>
      </c>
      <c r="J234" s="429" t="e">
        <f t="shared" si="79"/>
        <v>#VALUE!</v>
      </c>
      <c r="K234" s="198"/>
      <c r="L234" s="18"/>
      <c r="M234" s="152"/>
      <c r="N234" s="154">
        <f t="shared" si="55"/>
        <v>-0.94</v>
      </c>
    </row>
    <row r="235" spans="1:14" s="19" customFormat="1" ht="25.5" outlineLevel="1" x14ac:dyDescent="0.2">
      <c r="A235" s="282" t="s">
        <v>1926</v>
      </c>
      <c r="B235" s="440" t="s">
        <v>198</v>
      </c>
      <c r="C235" s="284" t="s">
        <v>1708</v>
      </c>
      <c r="D235" s="295" t="s">
        <v>1709</v>
      </c>
      <c r="E235" s="407" t="s">
        <v>837</v>
      </c>
      <c r="F235" s="395">
        <v>1.23</v>
      </c>
      <c r="G235" s="394">
        <f>Composições!G766</f>
        <v>0</v>
      </c>
      <c r="H235" s="265" t="e">
        <f t="shared" si="77"/>
        <v>#VALUE!</v>
      </c>
      <c r="I235" s="265" t="e">
        <f t="shared" si="78"/>
        <v>#VALUE!</v>
      </c>
      <c r="J235" s="429" t="e">
        <f t="shared" si="79"/>
        <v>#VALUE!</v>
      </c>
      <c r="K235" s="198"/>
      <c r="L235" s="18"/>
      <c r="M235" s="152"/>
      <c r="N235" s="154">
        <f t="shared" ref="N235:N298" si="80">M235-F235</f>
        <v>-1.23</v>
      </c>
    </row>
    <row r="236" spans="1:14" s="19" customFormat="1" ht="25.5" outlineLevel="1" x14ac:dyDescent="0.2">
      <c r="A236" s="282" t="s">
        <v>1927</v>
      </c>
      <c r="B236" s="440" t="s">
        <v>198</v>
      </c>
      <c r="C236" s="284" t="s">
        <v>1710</v>
      </c>
      <c r="D236" s="295" t="s">
        <v>1711</v>
      </c>
      <c r="E236" s="407" t="s">
        <v>837</v>
      </c>
      <c r="F236" s="395">
        <v>2.2999999999999998</v>
      </c>
      <c r="G236" s="394">
        <f>Composições!G777</f>
        <v>0</v>
      </c>
      <c r="H236" s="265" t="e">
        <f t="shared" si="77"/>
        <v>#VALUE!</v>
      </c>
      <c r="I236" s="265" t="e">
        <f t="shared" si="78"/>
        <v>#VALUE!</v>
      </c>
      <c r="J236" s="429" t="e">
        <f t="shared" si="79"/>
        <v>#VALUE!</v>
      </c>
      <c r="K236" s="198"/>
      <c r="L236" s="18"/>
      <c r="M236" s="152"/>
      <c r="N236" s="154">
        <f t="shared" si="80"/>
        <v>-2.2999999999999998</v>
      </c>
    </row>
    <row r="237" spans="1:14" s="19" customFormat="1" ht="26.25" outlineLevel="1" thickBot="1" x14ac:dyDescent="0.25">
      <c r="A237" s="282" t="s">
        <v>1928</v>
      </c>
      <c r="B237" s="440" t="s">
        <v>198</v>
      </c>
      <c r="C237" s="284" t="s">
        <v>1712</v>
      </c>
      <c r="D237" s="295" t="s">
        <v>1713</v>
      </c>
      <c r="E237" s="407" t="s">
        <v>837</v>
      </c>
      <c r="F237" s="395">
        <v>1.7</v>
      </c>
      <c r="G237" s="394">
        <f>Composições!G788</f>
        <v>0</v>
      </c>
      <c r="H237" s="265" t="e">
        <f t="shared" si="77"/>
        <v>#VALUE!</v>
      </c>
      <c r="I237" s="265" t="e">
        <f t="shared" si="78"/>
        <v>#VALUE!</v>
      </c>
      <c r="J237" s="429" t="e">
        <f t="shared" si="79"/>
        <v>#VALUE!</v>
      </c>
      <c r="K237" s="198"/>
      <c r="L237" s="18"/>
      <c r="M237" s="152"/>
      <c r="N237" s="154">
        <f t="shared" si="80"/>
        <v>-1.7</v>
      </c>
    </row>
    <row r="238" spans="1:14" s="19" customFormat="1" ht="15.75" outlineLevel="1" thickBot="1" x14ac:dyDescent="0.25">
      <c r="A238" s="246">
        <v>12</v>
      </c>
      <c r="B238" s="247"/>
      <c r="C238" s="276"/>
      <c r="D238" s="249" t="s">
        <v>960</v>
      </c>
      <c r="E238" s="250" t="e">
        <f>SUM(E239,E284,E293)</f>
        <v>#VALUE!</v>
      </c>
      <c r="F238" s="250"/>
      <c r="G238" s="251"/>
      <c r="H238" s="250"/>
      <c r="I238" s="250"/>
      <c r="J238" s="252" t="e">
        <f>E238/$G$753</f>
        <v>#VALUE!</v>
      </c>
      <c r="K238" s="196"/>
      <c r="L238" s="18"/>
      <c r="M238" s="152"/>
      <c r="N238" s="154">
        <f t="shared" si="80"/>
        <v>0</v>
      </c>
    </row>
    <row r="239" spans="1:14" s="21" customFormat="1" ht="12.75" outlineLevel="1" x14ac:dyDescent="0.2">
      <c r="A239" s="253" t="s">
        <v>68</v>
      </c>
      <c r="B239" s="254"/>
      <c r="C239" s="255"/>
      <c r="D239" s="256" t="s">
        <v>297</v>
      </c>
      <c r="E239" s="257" t="e">
        <f>SUM(I240:I283)</f>
        <v>#VALUE!</v>
      </c>
      <c r="F239" s="258"/>
      <c r="G239" s="259"/>
      <c r="H239" s="258"/>
      <c r="I239" s="254"/>
      <c r="J239" s="260" t="e">
        <f>E239/$G$753</f>
        <v>#VALUE!</v>
      </c>
      <c r="K239" s="196"/>
      <c r="L239" s="18"/>
      <c r="M239" s="152"/>
      <c r="N239" s="154">
        <f t="shared" si="80"/>
        <v>0</v>
      </c>
    </row>
    <row r="240" spans="1:14" s="21" customFormat="1" ht="25.5" outlineLevel="1" x14ac:dyDescent="0.2">
      <c r="A240" s="282" t="s">
        <v>69</v>
      </c>
      <c r="B240" s="284" t="s">
        <v>116</v>
      </c>
      <c r="C240" s="423">
        <v>89356</v>
      </c>
      <c r="D240" s="264" t="s">
        <v>298</v>
      </c>
      <c r="E240" s="265" t="s">
        <v>127</v>
      </c>
      <c r="F240" s="419">
        <v>274</v>
      </c>
      <c r="G240" s="200"/>
      <c r="H240" s="265" t="e">
        <f t="shared" ref="H240:H283" si="81">ROUND(G240*(1+$F$754),2)</f>
        <v>#VALUE!</v>
      </c>
      <c r="I240" s="265" t="e">
        <f t="shared" ref="I240" si="82">ROUND(H240*F240,2)</f>
        <v>#VALUE!</v>
      </c>
      <c r="J240" s="274" t="e">
        <f t="shared" ref="J240:J283" si="83">I240/$G$753</f>
        <v>#VALUE!</v>
      </c>
      <c r="K240" s="198"/>
      <c r="L240" s="18"/>
      <c r="M240" s="152"/>
      <c r="N240" s="154">
        <f t="shared" si="80"/>
        <v>-274</v>
      </c>
    </row>
    <row r="241" spans="1:14" s="21" customFormat="1" ht="25.5" outlineLevel="1" x14ac:dyDescent="0.2">
      <c r="A241" s="282" t="s">
        <v>70</v>
      </c>
      <c r="B241" s="284" t="s">
        <v>116</v>
      </c>
      <c r="C241" s="423">
        <v>89357</v>
      </c>
      <c r="D241" s="264" t="s">
        <v>961</v>
      </c>
      <c r="E241" s="265" t="s">
        <v>127</v>
      </c>
      <c r="F241" s="419">
        <v>1.6</v>
      </c>
      <c r="G241" s="200"/>
      <c r="H241" s="265" t="e">
        <f t="shared" si="81"/>
        <v>#VALUE!</v>
      </c>
      <c r="I241" s="265" t="e">
        <f t="shared" ref="I241:I283" si="84">ROUND(H241*F241,2)</f>
        <v>#VALUE!</v>
      </c>
      <c r="J241" s="274" t="e">
        <f t="shared" si="83"/>
        <v>#VALUE!</v>
      </c>
      <c r="K241" s="198"/>
      <c r="L241" s="18"/>
      <c r="M241" s="152"/>
      <c r="N241" s="154">
        <f t="shared" si="80"/>
        <v>-1.6</v>
      </c>
    </row>
    <row r="242" spans="1:14" s="21" customFormat="1" ht="25.5" outlineLevel="1" x14ac:dyDescent="0.2">
      <c r="A242" s="282" t="s">
        <v>71</v>
      </c>
      <c r="B242" s="284" t="s">
        <v>116</v>
      </c>
      <c r="C242" s="423">
        <v>103978</v>
      </c>
      <c r="D242" s="264" t="s">
        <v>580</v>
      </c>
      <c r="E242" s="265" t="s">
        <v>127</v>
      </c>
      <c r="F242" s="419">
        <v>14.1</v>
      </c>
      <c r="G242" s="200"/>
      <c r="H242" s="265" t="e">
        <f t="shared" si="81"/>
        <v>#VALUE!</v>
      </c>
      <c r="I242" s="265" t="e">
        <f t="shared" si="84"/>
        <v>#VALUE!</v>
      </c>
      <c r="J242" s="274" t="e">
        <f t="shared" si="83"/>
        <v>#VALUE!</v>
      </c>
      <c r="K242" s="198"/>
      <c r="L242" s="18"/>
      <c r="M242" s="152"/>
      <c r="N242" s="154">
        <f t="shared" si="80"/>
        <v>-14.1</v>
      </c>
    </row>
    <row r="243" spans="1:14" s="21" customFormat="1" ht="25.5" outlineLevel="1" x14ac:dyDescent="0.2">
      <c r="A243" s="282" t="s">
        <v>72</v>
      </c>
      <c r="B243" s="284" t="s">
        <v>116</v>
      </c>
      <c r="C243" s="423">
        <v>103979</v>
      </c>
      <c r="D243" s="264" t="s">
        <v>299</v>
      </c>
      <c r="E243" s="265" t="s">
        <v>127</v>
      </c>
      <c r="F243" s="419">
        <v>28.9</v>
      </c>
      <c r="G243" s="200"/>
      <c r="H243" s="265" t="e">
        <f t="shared" si="81"/>
        <v>#VALUE!</v>
      </c>
      <c r="I243" s="265" t="e">
        <f t="shared" si="84"/>
        <v>#VALUE!</v>
      </c>
      <c r="J243" s="274" t="e">
        <f t="shared" si="83"/>
        <v>#VALUE!</v>
      </c>
      <c r="K243" s="198"/>
      <c r="L243" s="18"/>
      <c r="M243" s="152"/>
      <c r="N243" s="154">
        <f t="shared" si="80"/>
        <v>-28.9</v>
      </c>
    </row>
    <row r="244" spans="1:14" s="21" customFormat="1" ht="25.5" outlineLevel="1" x14ac:dyDescent="0.2">
      <c r="A244" s="282" t="s">
        <v>109</v>
      </c>
      <c r="B244" s="284" t="s">
        <v>116</v>
      </c>
      <c r="C244" s="423">
        <v>89450</v>
      </c>
      <c r="D244" s="264" t="s">
        <v>300</v>
      </c>
      <c r="E244" s="265" t="s">
        <v>127</v>
      </c>
      <c r="F244" s="419">
        <v>24.7</v>
      </c>
      <c r="G244" s="200"/>
      <c r="H244" s="265" t="e">
        <f t="shared" si="81"/>
        <v>#VALUE!</v>
      </c>
      <c r="I244" s="265" t="e">
        <f t="shared" si="84"/>
        <v>#VALUE!</v>
      </c>
      <c r="J244" s="274" t="e">
        <f t="shared" si="83"/>
        <v>#VALUE!</v>
      </c>
      <c r="K244" s="198"/>
      <c r="L244" s="18"/>
      <c r="M244" s="152"/>
      <c r="N244" s="154">
        <f t="shared" si="80"/>
        <v>-24.7</v>
      </c>
    </row>
    <row r="245" spans="1:14" s="21" customFormat="1" ht="25.5" outlineLevel="1" x14ac:dyDescent="0.2">
      <c r="A245" s="282" t="s">
        <v>73</v>
      </c>
      <c r="B245" s="284" t="s">
        <v>116</v>
      </c>
      <c r="C245" s="423">
        <v>89452</v>
      </c>
      <c r="D245" s="264" t="s">
        <v>301</v>
      </c>
      <c r="E245" s="265" t="s">
        <v>127</v>
      </c>
      <c r="F245" s="419">
        <v>215.6</v>
      </c>
      <c r="G245" s="200"/>
      <c r="H245" s="265" t="e">
        <f t="shared" si="81"/>
        <v>#VALUE!</v>
      </c>
      <c r="I245" s="265" t="e">
        <f t="shared" si="84"/>
        <v>#VALUE!</v>
      </c>
      <c r="J245" s="274" t="e">
        <f t="shared" si="83"/>
        <v>#VALUE!</v>
      </c>
      <c r="K245" s="198"/>
      <c r="L245" s="18"/>
      <c r="M245" s="152"/>
      <c r="N245" s="154">
        <f t="shared" si="80"/>
        <v>-215.6</v>
      </c>
    </row>
    <row r="246" spans="1:14" s="21" customFormat="1" ht="25.5" outlineLevel="1" x14ac:dyDescent="0.2">
      <c r="A246" s="282" t="s">
        <v>133</v>
      </c>
      <c r="B246" s="284" t="s">
        <v>198</v>
      </c>
      <c r="C246" s="423" t="s">
        <v>962</v>
      </c>
      <c r="D246" s="264" t="s">
        <v>963</v>
      </c>
      <c r="E246" s="265" t="s">
        <v>775</v>
      </c>
      <c r="F246" s="419">
        <v>14</v>
      </c>
      <c r="G246" s="268">
        <f>Composições!G799</f>
        <v>0</v>
      </c>
      <c r="H246" s="265" t="e">
        <f t="shared" si="81"/>
        <v>#VALUE!</v>
      </c>
      <c r="I246" s="265" t="e">
        <f t="shared" si="84"/>
        <v>#VALUE!</v>
      </c>
      <c r="J246" s="274" t="e">
        <f t="shared" si="83"/>
        <v>#VALUE!</v>
      </c>
      <c r="K246" s="198"/>
      <c r="L246" s="18"/>
      <c r="M246" s="152"/>
      <c r="N246" s="154">
        <f t="shared" si="80"/>
        <v>-14</v>
      </c>
    </row>
    <row r="247" spans="1:14" s="21" customFormat="1" ht="38.25" outlineLevel="1" x14ac:dyDescent="0.2">
      <c r="A247" s="282" t="s">
        <v>390</v>
      </c>
      <c r="B247" s="284" t="s">
        <v>116</v>
      </c>
      <c r="C247" s="423">
        <v>89429</v>
      </c>
      <c r="D247" s="264" t="s">
        <v>964</v>
      </c>
      <c r="E247" s="265" t="s">
        <v>14</v>
      </c>
      <c r="F247" s="419">
        <v>62</v>
      </c>
      <c r="G247" s="200"/>
      <c r="H247" s="265" t="e">
        <f t="shared" si="81"/>
        <v>#VALUE!</v>
      </c>
      <c r="I247" s="265" t="e">
        <f t="shared" si="84"/>
        <v>#VALUE!</v>
      </c>
      <c r="J247" s="274" t="e">
        <f t="shared" si="83"/>
        <v>#VALUE!</v>
      </c>
      <c r="K247" s="198"/>
      <c r="L247" s="18"/>
      <c r="M247" s="152"/>
      <c r="N247" s="154">
        <f t="shared" si="80"/>
        <v>-62</v>
      </c>
    </row>
    <row r="248" spans="1:14" s="21" customFormat="1" ht="38.25" outlineLevel="1" x14ac:dyDescent="0.2">
      <c r="A248" s="282" t="s">
        <v>391</v>
      </c>
      <c r="B248" s="284" t="s">
        <v>116</v>
      </c>
      <c r="C248" s="423">
        <v>103992</v>
      </c>
      <c r="D248" s="264" t="s">
        <v>550</v>
      </c>
      <c r="E248" s="265" t="s">
        <v>14</v>
      </c>
      <c r="F248" s="419">
        <v>2</v>
      </c>
      <c r="G248" s="200"/>
      <c r="H248" s="265" t="e">
        <f t="shared" si="81"/>
        <v>#VALUE!</v>
      </c>
      <c r="I248" s="265" t="e">
        <f t="shared" si="84"/>
        <v>#VALUE!</v>
      </c>
      <c r="J248" s="274" t="e">
        <f t="shared" si="83"/>
        <v>#VALUE!</v>
      </c>
      <c r="K248" s="198"/>
      <c r="L248" s="18"/>
      <c r="M248" s="152"/>
      <c r="N248" s="154">
        <f t="shared" si="80"/>
        <v>-2</v>
      </c>
    </row>
    <row r="249" spans="1:14" s="21" customFormat="1" ht="38.25" outlineLevel="1" x14ac:dyDescent="0.2">
      <c r="A249" s="282" t="s">
        <v>392</v>
      </c>
      <c r="B249" s="284" t="s">
        <v>116</v>
      </c>
      <c r="C249" s="423">
        <v>104001</v>
      </c>
      <c r="D249" s="264" t="s">
        <v>965</v>
      </c>
      <c r="E249" s="265" t="s">
        <v>14</v>
      </c>
      <c r="F249" s="419">
        <v>34</v>
      </c>
      <c r="G249" s="200"/>
      <c r="H249" s="265" t="e">
        <f t="shared" si="81"/>
        <v>#VALUE!</v>
      </c>
      <c r="I249" s="265" t="e">
        <f t="shared" si="84"/>
        <v>#VALUE!</v>
      </c>
      <c r="J249" s="274" t="e">
        <f t="shared" si="83"/>
        <v>#VALUE!</v>
      </c>
      <c r="K249" s="198"/>
      <c r="L249" s="18"/>
      <c r="M249" s="152"/>
      <c r="N249" s="154">
        <f t="shared" si="80"/>
        <v>-34</v>
      </c>
    </row>
    <row r="250" spans="1:14" s="21" customFormat="1" ht="38.25" outlineLevel="1" x14ac:dyDescent="0.2">
      <c r="A250" s="282" t="s">
        <v>393</v>
      </c>
      <c r="B250" s="284" t="s">
        <v>116</v>
      </c>
      <c r="C250" s="423">
        <v>89616</v>
      </c>
      <c r="D250" s="264" t="s">
        <v>966</v>
      </c>
      <c r="E250" s="265" t="s">
        <v>14</v>
      </c>
      <c r="F250" s="419">
        <v>16</v>
      </c>
      <c r="G250" s="200"/>
      <c r="H250" s="265" t="e">
        <f t="shared" si="81"/>
        <v>#VALUE!</v>
      </c>
      <c r="I250" s="265" t="e">
        <f t="shared" si="84"/>
        <v>#VALUE!</v>
      </c>
      <c r="J250" s="274" t="e">
        <f t="shared" si="83"/>
        <v>#VALUE!</v>
      </c>
      <c r="K250" s="198"/>
      <c r="L250" s="18"/>
      <c r="M250" s="152"/>
      <c r="N250" s="154">
        <f t="shared" si="80"/>
        <v>-16</v>
      </c>
    </row>
    <row r="251" spans="1:14" s="21" customFormat="1" ht="25.5" outlineLevel="1" x14ac:dyDescent="0.2">
      <c r="A251" s="282" t="s">
        <v>394</v>
      </c>
      <c r="B251" s="284" t="s">
        <v>116</v>
      </c>
      <c r="C251" s="423">
        <v>103948</v>
      </c>
      <c r="D251" s="264" t="s">
        <v>967</v>
      </c>
      <c r="E251" s="265" t="s">
        <v>14</v>
      </c>
      <c r="F251" s="419">
        <v>1</v>
      </c>
      <c r="G251" s="200"/>
      <c r="H251" s="265" t="e">
        <f t="shared" si="81"/>
        <v>#VALUE!</v>
      </c>
      <c r="I251" s="265" t="e">
        <f t="shared" si="84"/>
        <v>#VALUE!</v>
      </c>
      <c r="J251" s="274" t="e">
        <f t="shared" si="83"/>
        <v>#VALUE!</v>
      </c>
      <c r="K251" s="198"/>
      <c r="L251" s="18"/>
      <c r="M251" s="152"/>
      <c r="N251" s="154">
        <f t="shared" si="80"/>
        <v>-1</v>
      </c>
    </row>
    <row r="252" spans="1:14" s="21" customFormat="1" ht="25.5" outlineLevel="1" x14ac:dyDescent="0.2">
      <c r="A252" s="282" t="s">
        <v>395</v>
      </c>
      <c r="B252" s="284" t="s">
        <v>116</v>
      </c>
      <c r="C252" s="423">
        <v>103993</v>
      </c>
      <c r="D252" s="264" t="s">
        <v>968</v>
      </c>
      <c r="E252" s="265" t="s">
        <v>14</v>
      </c>
      <c r="F252" s="419">
        <v>1</v>
      </c>
      <c r="G252" s="200"/>
      <c r="H252" s="265" t="e">
        <f t="shared" si="81"/>
        <v>#VALUE!</v>
      </c>
      <c r="I252" s="265" t="e">
        <f t="shared" si="84"/>
        <v>#VALUE!</v>
      </c>
      <c r="J252" s="274" t="e">
        <f t="shared" si="83"/>
        <v>#VALUE!</v>
      </c>
      <c r="K252" s="198"/>
      <c r="L252" s="18"/>
      <c r="M252" s="152"/>
      <c r="N252" s="154">
        <f t="shared" si="80"/>
        <v>-1</v>
      </c>
    </row>
    <row r="253" spans="1:14" s="21" customFormat="1" ht="25.5" outlineLevel="1" x14ac:dyDescent="0.2">
      <c r="A253" s="282" t="s">
        <v>396</v>
      </c>
      <c r="B253" s="284" t="s">
        <v>116</v>
      </c>
      <c r="C253" s="423">
        <v>104003</v>
      </c>
      <c r="D253" s="264" t="s">
        <v>969</v>
      </c>
      <c r="E253" s="265" t="s">
        <v>14</v>
      </c>
      <c r="F253" s="419">
        <v>1</v>
      </c>
      <c r="G253" s="200"/>
      <c r="H253" s="265" t="e">
        <f t="shared" si="81"/>
        <v>#VALUE!</v>
      </c>
      <c r="I253" s="265" t="e">
        <f t="shared" si="84"/>
        <v>#VALUE!</v>
      </c>
      <c r="J253" s="274" t="e">
        <f t="shared" si="83"/>
        <v>#VALUE!</v>
      </c>
      <c r="K253" s="198"/>
      <c r="L253" s="18"/>
      <c r="M253" s="152"/>
      <c r="N253" s="154">
        <f t="shared" si="80"/>
        <v>-1</v>
      </c>
    </row>
    <row r="254" spans="1:14" s="21" customFormat="1" ht="25.5" outlineLevel="1" x14ac:dyDescent="0.2">
      <c r="A254" s="282" t="s">
        <v>397</v>
      </c>
      <c r="B254" s="284" t="s">
        <v>116</v>
      </c>
      <c r="C254" s="423">
        <v>105139</v>
      </c>
      <c r="D254" s="264" t="s">
        <v>970</v>
      </c>
      <c r="E254" s="265" t="s">
        <v>14</v>
      </c>
      <c r="F254" s="419">
        <v>3</v>
      </c>
      <c r="G254" s="200"/>
      <c r="H254" s="265" t="e">
        <f t="shared" si="81"/>
        <v>#VALUE!</v>
      </c>
      <c r="I254" s="265" t="e">
        <f t="shared" ref="I254:I256" si="85">ROUND(H254*F254,2)</f>
        <v>#VALUE!</v>
      </c>
      <c r="J254" s="274" t="e">
        <f t="shared" si="83"/>
        <v>#VALUE!</v>
      </c>
      <c r="K254" s="198"/>
      <c r="L254" s="18"/>
      <c r="M254" s="152"/>
      <c r="N254" s="154">
        <f t="shared" si="80"/>
        <v>-3</v>
      </c>
    </row>
    <row r="255" spans="1:14" s="21" customFormat="1" ht="25.5" outlineLevel="1" x14ac:dyDescent="0.2">
      <c r="A255" s="282" t="s">
        <v>398</v>
      </c>
      <c r="B255" s="284" t="s">
        <v>116</v>
      </c>
      <c r="C255" s="423">
        <v>103959</v>
      </c>
      <c r="D255" s="264" t="s">
        <v>971</v>
      </c>
      <c r="E255" s="265" t="s">
        <v>14</v>
      </c>
      <c r="F255" s="419">
        <v>10</v>
      </c>
      <c r="G255" s="200"/>
      <c r="H255" s="265" t="e">
        <f t="shared" si="81"/>
        <v>#VALUE!</v>
      </c>
      <c r="I255" s="265" t="e">
        <f t="shared" si="85"/>
        <v>#VALUE!</v>
      </c>
      <c r="J255" s="274" t="e">
        <f t="shared" si="83"/>
        <v>#VALUE!</v>
      </c>
      <c r="K255" s="198"/>
      <c r="L255" s="18"/>
      <c r="M255" s="152"/>
      <c r="N255" s="154">
        <f t="shared" si="80"/>
        <v>-10</v>
      </c>
    </row>
    <row r="256" spans="1:14" s="21" customFormat="1" ht="25.5" outlineLevel="1" x14ac:dyDescent="0.2">
      <c r="A256" s="282" t="s">
        <v>399</v>
      </c>
      <c r="B256" s="284" t="s">
        <v>116</v>
      </c>
      <c r="C256" s="423">
        <v>103968</v>
      </c>
      <c r="D256" s="264" t="s">
        <v>972</v>
      </c>
      <c r="E256" s="265" t="s">
        <v>14</v>
      </c>
      <c r="F256" s="419">
        <v>21</v>
      </c>
      <c r="G256" s="200"/>
      <c r="H256" s="265" t="e">
        <f t="shared" si="81"/>
        <v>#VALUE!</v>
      </c>
      <c r="I256" s="265" t="e">
        <f t="shared" si="85"/>
        <v>#VALUE!</v>
      </c>
      <c r="J256" s="274" t="e">
        <f t="shared" si="83"/>
        <v>#VALUE!</v>
      </c>
      <c r="K256" s="198"/>
      <c r="L256" s="18"/>
      <c r="M256" s="152"/>
      <c r="N256" s="154">
        <f t="shared" si="80"/>
        <v>-21</v>
      </c>
    </row>
    <row r="257" spans="1:14" s="21" customFormat="1" ht="25.5" outlineLevel="1" x14ac:dyDescent="0.2">
      <c r="A257" s="282" t="s">
        <v>400</v>
      </c>
      <c r="B257" s="284" t="s">
        <v>198</v>
      </c>
      <c r="C257" s="423" t="s">
        <v>973</v>
      </c>
      <c r="D257" s="264" t="s">
        <v>974</v>
      </c>
      <c r="E257" s="265" t="s">
        <v>775</v>
      </c>
      <c r="F257" s="419">
        <v>21</v>
      </c>
      <c r="G257" s="268">
        <f>Composições!G807</f>
        <v>0</v>
      </c>
      <c r="H257" s="265" t="e">
        <f t="shared" si="81"/>
        <v>#VALUE!</v>
      </c>
      <c r="I257" s="265" t="e">
        <f t="shared" si="84"/>
        <v>#VALUE!</v>
      </c>
      <c r="J257" s="274" t="e">
        <f t="shared" si="83"/>
        <v>#VALUE!</v>
      </c>
      <c r="K257" s="198"/>
      <c r="L257" s="18"/>
      <c r="M257" s="152"/>
      <c r="N257" s="154">
        <f t="shared" si="80"/>
        <v>-21</v>
      </c>
    </row>
    <row r="258" spans="1:14" s="21" customFormat="1" ht="25.5" outlineLevel="1" x14ac:dyDescent="0.2">
      <c r="A258" s="282" t="s">
        <v>401</v>
      </c>
      <c r="B258" s="284" t="s">
        <v>116</v>
      </c>
      <c r="C258" s="423">
        <v>104034</v>
      </c>
      <c r="D258" s="264" t="s">
        <v>975</v>
      </c>
      <c r="E258" s="265" t="s">
        <v>14</v>
      </c>
      <c r="F258" s="419">
        <v>1</v>
      </c>
      <c r="G258" s="200"/>
      <c r="H258" s="265" t="e">
        <f t="shared" si="81"/>
        <v>#VALUE!</v>
      </c>
      <c r="I258" s="265" t="e">
        <f t="shared" si="84"/>
        <v>#VALUE!</v>
      </c>
      <c r="J258" s="274" t="e">
        <f t="shared" si="83"/>
        <v>#VALUE!</v>
      </c>
      <c r="K258" s="198"/>
      <c r="L258" s="18"/>
      <c r="M258" s="152"/>
      <c r="N258" s="154">
        <f t="shared" si="80"/>
        <v>-1</v>
      </c>
    </row>
    <row r="259" spans="1:14" s="21" customFormat="1" ht="25.5" outlineLevel="1" x14ac:dyDescent="0.2">
      <c r="A259" s="282" t="s">
        <v>402</v>
      </c>
      <c r="B259" s="284" t="s">
        <v>116</v>
      </c>
      <c r="C259" s="423">
        <v>103986</v>
      </c>
      <c r="D259" s="264" t="s">
        <v>976</v>
      </c>
      <c r="E259" s="265" t="s">
        <v>14</v>
      </c>
      <c r="F259" s="419">
        <v>16</v>
      </c>
      <c r="G259" s="200"/>
      <c r="H259" s="265" t="e">
        <f t="shared" si="81"/>
        <v>#VALUE!</v>
      </c>
      <c r="I259" s="265" t="e">
        <f t="shared" si="84"/>
        <v>#VALUE!</v>
      </c>
      <c r="J259" s="274" t="e">
        <f t="shared" si="83"/>
        <v>#VALUE!</v>
      </c>
      <c r="K259" s="198"/>
      <c r="L259" s="18"/>
      <c r="M259" s="152"/>
      <c r="N259" s="154">
        <f t="shared" si="80"/>
        <v>-16</v>
      </c>
    </row>
    <row r="260" spans="1:14" s="21" customFormat="1" ht="25.5" outlineLevel="1" x14ac:dyDescent="0.2">
      <c r="A260" s="282" t="s">
        <v>403</v>
      </c>
      <c r="B260" s="284" t="s">
        <v>116</v>
      </c>
      <c r="C260" s="423">
        <v>89408</v>
      </c>
      <c r="D260" s="264" t="s">
        <v>977</v>
      </c>
      <c r="E260" s="265" t="s">
        <v>14</v>
      </c>
      <c r="F260" s="419">
        <v>130</v>
      </c>
      <c r="G260" s="200"/>
      <c r="H260" s="265" t="e">
        <f t="shared" si="81"/>
        <v>#VALUE!</v>
      </c>
      <c r="I260" s="265" t="e">
        <f t="shared" si="84"/>
        <v>#VALUE!</v>
      </c>
      <c r="J260" s="274" t="e">
        <f t="shared" si="83"/>
        <v>#VALUE!</v>
      </c>
      <c r="K260" s="198"/>
      <c r="L260" s="18"/>
      <c r="M260" s="152"/>
      <c r="N260" s="154">
        <f t="shared" si="80"/>
        <v>-130</v>
      </c>
    </row>
    <row r="261" spans="1:14" s="21" customFormat="1" ht="25.5" outlineLevel="1" x14ac:dyDescent="0.2">
      <c r="A261" s="282" t="s">
        <v>404</v>
      </c>
      <c r="B261" s="284" t="s">
        <v>116</v>
      </c>
      <c r="C261" s="423">
        <v>103980</v>
      </c>
      <c r="D261" s="264" t="s">
        <v>581</v>
      </c>
      <c r="E261" s="265" t="s">
        <v>14</v>
      </c>
      <c r="F261" s="419">
        <v>2</v>
      </c>
      <c r="G261" s="200"/>
      <c r="H261" s="265" t="e">
        <f t="shared" si="81"/>
        <v>#VALUE!</v>
      </c>
      <c r="I261" s="265" t="e">
        <f t="shared" si="84"/>
        <v>#VALUE!</v>
      </c>
      <c r="J261" s="274" t="e">
        <f t="shared" si="83"/>
        <v>#VALUE!</v>
      </c>
      <c r="K261" s="198"/>
      <c r="L261" s="18"/>
      <c r="M261" s="152"/>
      <c r="N261" s="154">
        <f t="shared" si="80"/>
        <v>-2</v>
      </c>
    </row>
    <row r="262" spans="1:14" s="21" customFormat="1" ht="25.5" outlineLevel="1" x14ac:dyDescent="0.2">
      <c r="A262" s="282" t="s">
        <v>405</v>
      </c>
      <c r="B262" s="284" t="s">
        <v>116</v>
      </c>
      <c r="C262" s="423">
        <v>89505</v>
      </c>
      <c r="D262" s="264" t="s">
        <v>302</v>
      </c>
      <c r="E262" s="265" t="s">
        <v>14</v>
      </c>
      <c r="F262" s="419">
        <v>6</v>
      </c>
      <c r="G262" s="200"/>
      <c r="H262" s="265" t="e">
        <f t="shared" si="81"/>
        <v>#VALUE!</v>
      </c>
      <c r="I262" s="265" t="e">
        <f t="shared" si="84"/>
        <v>#VALUE!</v>
      </c>
      <c r="J262" s="274" t="e">
        <f t="shared" si="83"/>
        <v>#VALUE!</v>
      </c>
      <c r="K262" s="198"/>
      <c r="L262" s="18"/>
      <c r="M262" s="152"/>
      <c r="N262" s="154">
        <f t="shared" si="80"/>
        <v>-6</v>
      </c>
    </row>
    <row r="263" spans="1:14" s="21" customFormat="1" ht="25.5" outlineLevel="1" x14ac:dyDescent="0.2">
      <c r="A263" s="282" t="s">
        <v>406</v>
      </c>
      <c r="B263" s="284" t="s">
        <v>116</v>
      </c>
      <c r="C263" s="423">
        <v>89521</v>
      </c>
      <c r="D263" s="264" t="s">
        <v>978</v>
      </c>
      <c r="E263" s="265" t="s">
        <v>14</v>
      </c>
      <c r="F263" s="419">
        <v>26</v>
      </c>
      <c r="G263" s="200"/>
      <c r="H263" s="265" t="e">
        <f t="shared" si="81"/>
        <v>#VALUE!</v>
      </c>
      <c r="I263" s="265" t="e">
        <f t="shared" si="84"/>
        <v>#VALUE!</v>
      </c>
      <c r="J263" s="274" t="e">
        <f t="shared" si="83"/>
        <v>#VALUE!</v>
      </c>
      <c r="K263" s="198"/>
      <c r="L263" s="18"/>
      <c r="M263" s="152"/>
      <c r="N263" s="154">
        <f t="shared" si="80"/>
        <v>-26</v>
      </c>
    </row>
    <row r="264" spans="1:14" s="21" customFormat="1" ht="25.5" outlineLevel="1" x14ac:dyDescent="0.2">
      <c r="A264" s="282" t="s">
        <v>407</v>
      </c>
      <c r="B264" s="284" t="s">
        <v>198</v>
      </c>
      <c r="C264" s="423" t="s">
        <v>979</v>
      </c>
      <c r="D264" s="264" t="s">
        <v>1719</v>
      </c>
      <c r="E264" s="265" t="s">
        <v>775</v>
      </c>
      <c r="F264" s="419">
        <v>4</v>
      </c>
      <c r="G264" s="281">
        <f>Composições!G818</f>
        <v>0</v>
      </c>
      <c r="H264" s="265" t="e">
        <f t="shared" si="81"/>
        <v>#VALUE!</v>
      </c>
      <c r="I264" s="265" t="e">
        <f t="shared" si="84"/>
        <v>#VALUE!</v>
      </c>
      <c r="J264" s="274" t="e">
        <f t="shared" si="83"/>
        <v>#VALUE!</v>
      </c>
      <c r="K264" s="198"/>
      <c r="L264" s="18"/>
      <c r="M264" s="152"/>
      <c r="N264" s="154">
        <f t="shared" si="80"/>
        <v>-4</v>
      </c>
    </row>
    <row r="265" spans="1:14" s="21" customFormat="1" ht="25.5" outlineLevel="1" x14ac:dyDescent="0.2">
      <c r="A265" s="282" t="s">
        <v>408</v>
      </c>
      <c r="B265" s="284" t="s">
        <v>116</v>
      </c>
      <c r="C265" s="423">
        <v>89409</v>
      </c>
      <c r="D265" s="264" t="s">
        <v>980</v>
      </c>
      <c r="E265" s="265" t="s">
        <v>14</v>
      </c>
      <c r="F265" s="419">
        <v>1</v>
      </c>
      <c r="G265" s="200"/>
      <c r="H265" s="265" t="e">
        <f t="shared" si="81"/>
        <v>#VALUE!</v>
      </c>
      <c r="I265" s="265" t="e">
        <f t="shared" si="84"/>
        <v>#VALUE!</v>
      </c>
      <c r="J265" s="274" t="e">
        <f t="shared" si="83"/>
        <v>#VALUE!</v>
      </c>
      <c r="K265" s="198"/>
      <c r="L265" s="18"/>
      <c r="M265" s="152"/>
      <c r="N265" s="154">
        <f t="shared" si="80"/>
        <v>-1</v>
      </c>
    </row>
    <row r="266" spans="1:14" s="21" customFormat="1" ht="38.25" outlineLevel="1" x14ac:dyDescent="0.2">
      <c r="A266" s="282" t="s">
        <v>409</v>
      </c>
      <c r="B266" s="284" t="s">
        <v>116</v>
      </c>
      <c r="C266" s="423">
        <v>103956</v>
      </c>
      <c r="D266" s="264" t="s">
        <v>981</v>
      </c>
      <c r="E266" s="265" t="s">
        <v>14</v>
      </c>
      <c r="F266" s="419">
        <v>1</v>
      </c>
      <c r="G266" s="200"/>
      <c r="H266" s="265" t="e">
        <f t="shared" si="81"/>
        <v>#VALUE!</v>
      </c>
      <c r="I266" s="265" t="e">
        <f t="shared" si="84"/>
        <v>#VALUE!</v>
      </c>
      <c r="J266" s="274" t="e">
        <f t="shared" si="83"/>
        <v>#VALUE!</v>
      </c>
      <c r="K266" s="198"/>
      <c r="L266" s="18"/>
      <c r="M266" s="152"/>
      <c r="N266" s="154">
        <f t="shared" si="80"/>
        <v>-1</v>
      </c>
    </row>
    <row r="267" spans="1:14" s="21" customFormat="1" ht="38.25" outlineLevel="1" x14ac:dyDescent="0.2">
      <c r="A267" s="282" t="s">
        <v>410</v>
      </c>
      <c r="B267" s="284" t="s">
        <v>116</v>
      </c>
      <c r="C267" s="423">
        <v>89366</v>
      </c>
      <c r="D267" s="264" t="s">
        <v>982</v>
      </c>
      <c r="E267" s="265" t="s">
        <v>14</v>
      </c>
      <c r="F267" s="419">
        <v>36</v>
      </c>
      <c r="G267" s="200"/>
      <c r="H267" s="265" t="e">
        <f t="shared" si="81"/>
        <v>#VALUE!</v>
      </c>
      <c r="I267" s="265" t="e">
        <f t="shared" si="84"/>
        <v>#VALUE!</v>
      </c>
      <c r="J267" s="274" t="e">
        <f t="shared" si="83"/>
        <v>#VALUE!</v>
      </c>
      <c r="K267" s="198"/>
      <c r="L267" s="18"/>
      <c r="M267" s="152"/>
      <c r="N267" s="154">
        <f t="shared" si="80"/>
        <v>-36</v>
      </c>
    </row>
    <row r="268" spans="1:14" s="21" customFormat="1" ht="38.25" outlineLevel="1" x14ac:dyDescent="0.2">
      <c r="A268" s="282" t="s">
        <v>411</v>
      </c>
      <c r="B268" s="284" t="s">
        <v>116</v>
      </c>
      <c r="C268" s="423">
        <v>90373</v>
      </c>
      <c r="D268" s="264" t="s">
        <v>983</v>
      </c>
      <c r="E268" s="265" t="s">
        <v>14</v>
      </c>
      <c r="F268" s="419">
        <v>41</v>
      </c>
      <c r="G268" s="200"/>
      <c r="H268" s="265" t="e">
        <f t="shared" si="81"/>
        <v>#VALUE!</v>
      </c>
      <c r="I268" s="265" t="e">
        <f t="shared" si="84"/>
        <v>#VALUE!</v>
      </c>
      <c r="J268" s="274" t="e">
        <f t="shared" si="83"/>
        <v>#VALUE!</v>
      </c>
      <c r="K268" s="198"/>
      <c r="L268" s="18"/>
      <c r="M268" s="152"/>
      <c r="N268" s="154">
        <f t="shared" si="80"/>
        <v>-41</v>
      </c>
    </row>
    <row r="269" spans="1:14" s="21" customFormat="1" ht="25.5" outlineLevel="1" x14ac:dyDescent="0.2">
      <c r="A269" s="282" t="s">
        <v>412</v>
      </c>
      <c r="B269" s="284" t="s">
        <v>116</v>
      </c>
      <c r="C269" s="423">
        <v>89424</v>
      </c>
      <c r="D269" s="264" t="s">
        <v>984</v>
      </c>
      <c r="E269" s="265" t="s">
        <v>14</v>
      </c>
      <c r="F269" s="419">
        <v>2</v>
      </c>
      <c r="G269" s="200"/>
      <c r="H269" s="265" t="e">
        <f t="shared" si="81"/>
        <v>#VALUE!</v>
      </c>
      <c r="I269" s="265" t="e">
        <f t="shared" si="84"/>
        <v>#VALUE!</v>
      </c>
      <c r="J269" s="274" t="e">
        <f t="shared" si="83"/>
        <v>#VALUE!</v>
      </c>
      <c r="K269" s="198"/>
      <c r="L269" s="18"/>
      <c r="M269" s="152"/>
      <c r="N269" s="154">
        <f t="shared" si="80"/>
        <v>-2</v>
      </c>
    </row>
    <row r="270" spans="1:14" s="21" customFormat="1" ht="25.5" outlineLevel="1" x14ac:dyDescent="0.2">
      <c r="A270" s="282" t="s">
        <v>413</v>
      </c>
      <c r="B270" s="284" t="s">
        <v>116</v>
      </c>
      <c r="C270" s="423">
        <v>89386</v>
      </c>
      <c r="D270" s="264" t="s">
        <v>985</v>
      </c>
      <c r="E270" s="265" t="s">
        <v>14</v>
      </c>
      <c r="F270" s="419">
        <v>1</v>
      </c>
      <c r="G270" s="200"/>
      <c r="H270" s="265" t="e">
        <f t="shared" si="81"/>
        <v>#VALUE!</v>
      </c>
      <c r="I270" s="265" t="e">
        <f t="shared" si="84"/>
        <v>#VALUE!</v>
      </c>
      <c r="J270" s="274" t="e">
        <f t="shared" si="83"/>
        <v>#VALUE!</v>
      </c>
      <c r="K270" s="198"/>
      <c r="L270" s="18"/>
      <c r="M270" s="152"/>
      <c r="N270" s="154">
        <f t="shared" si="80"/>
        <v>-1</v>
      </c>
    </row>
    <row r="271" spans="1:14" s="21" customFormat="1" ht="25.5" outlineLevel="1" x14ac:dyDescent="0.2">
      <c r="A271" s="282" t="s">
        <v>414</v>
      </c>
      <c r="B271" s="284" t="s">
        <v>116</v>
      </c>
      <c r="C271" s="423">
        <v>103988</v>
      </c>
      <c r="D271" s="264" t="s">
        <v>986</v>
      </c>
      <c r="E271" s="265" t="s">
        <v>14</v>
      </c>
      <c r="F271" s="419">
        <v>1</v>
      </c>
      <c r="G271" s="200"/>
      <c r="H271" s="265" t="e">
        <f t="shared" si="81"/>
        <v>#VALUE!</v>
      </c>
      <c r="I271" s="265" t="e">
        <f t="shared" si="84"/>
        <v>#VALUE!</v>
      </c>
      <c r="J271" s="274" t="e">
        <f t="shared" si="83"/>
        <v>#VALUE!</v>
      </c>
      <c r="K271" s="198"/>
      <c r="L271" s="18"/>
      <c r="M271" s="152"/>
      <c r="N271" s="154">
        <f t="shared" si="80"/>
        <v>-1</v>
      </c>
    </row>
    <row r="272" spans="1:14" s="21" customFormat="1" ht="25.5" outlineLevel="1" x14ac:dyDescent="0.2">
      <c r="A272" s="282" t="s">
        <v>415</v>
      </c>
      <c r="B272" s="284" t="s">
        <v>116</v>
      </c>
      <c r="C272" s="423">
        <v>103995</v>
      </c>
      <c r="D272" s="264" t="s">
        <v>987</v>
      </c>
      <c r="E272" s="265" t="s">
        <v>14</v>
      </c>
      <c r="F272" s="419">
        <v>2</v>
      </c>
      <c r="G272" s="200"/>
      <c r="H272" s="265" t="e">
        <f t="shared" si="81"/>
        <v>#VALUE!</v>
      </c>
      <c r="I272" s="265" t="e">
        <f t="shared" si="84"/>
        <v>#VALUE!</v>
      </c>
      <c r="J272" s="274" t="e">
        <f t="shared" si="83"/>
        <v>#VALUE!</v>
      </c>
      <c r="K272" s="198"/>
      <c r="L272" s="18"/>
      <c r="M272" s="152"/>
      <c r="N272" s="154">
        <f t="shared" si="80"/>
        <v>-2</v>
      </c>
    </row>
    <row r="273" spans="1:14" s="21" customFormat="1" ht="25.5" outlineLevel="1" x14ac:dyDescent="0.2">
      <c r="A273" s="282" t="s">
        <v>416</v>
      </c>
      <c r="B273" s="284" t="s">
        <v>116</v>
      </c>
      <c r="C273" s="423">
        <v>89597</v>
      </c>
      <c r="D273" s="264" t="s">
        <v>988</v>
      </c>
      <c r="E273" s="265" t="s">
        <v>14</v>
      </c>
      <c r="F273" s="419">
        <v>25</v>
      </c>
      <c r="G273" s="200"/>
      <c r="H273" s="265" t="e">
        <f t="shared" si="81"/>
        <v>#VALUE!</v>
      </c>
      <c r="I273" s="265" t="e">
        <f t="shared" si="84"/>
        <v>#VALUE!</v>
      </c>
      <c r="J273" s="274" t="e">
        <f t="shared" si="83"/>
        <v>#VALUE!</v>
      </c>
      <c r="K273" s="198"/>
      <c r="L273" s="18"/>
      <c r="M273" s="152"/>
      <c r="N273" s="154">
        <f t="shared" si="80"/>
        <v>-25</v>
      </c>
    </row>
    <row r="274" spans="1:14" s="21" customFormat="1" ht="25.5" outlineLevel="1" x14ac:dyDescent="0.2">
      <c r="A274" s="282" t="s">
        <v>417</v>
      </c>
      <c r="B274" s="284" t="s">
        <v>116</v>
      </c>
      <c r="C274" s="423">
        <v>89614</v>
      </c>
      <c r="D274" s="264" t="s">
        <v>989</v>
      </c>
      <c r="E274" s="265" t="s">
        <v>14</v>
      </c>
      <c r="F274" s="419">
        <v>1</v>
      </c>
      <c r="G274" s="200"/>
      <c r="H274" s="265" t="e">
        <f t="shared" si="81"/>
        <v>#VALUE!</v>
      </c>
      <c r="I274" s="265" t="e">
        <f t="shared" si="84"/>
        <v>#VALUE!</v>
      </c>
      <c r="J274" s="274" t="e">
        <f t="shared" si="83"/>
        <v>#VALUE!</v>
      </c>
      <c r="K274" s="198"/>
      <c r="L274" s="18"/>
      <c r="M274" s="152"/>
      <c r="N274" s="154">
        <f t="shared" si="80"/>
        <v>-1</v>
      </c>
    </row>
    <row r="275" spans="1:14" s="21" customFormat="1" ht="25.5" outlineLevel="1" x14ac:dyDescent="0.2">
      <c r="A275" s="282" t="s">
        <v>418</v>
      </c>
      <c r="B275" s="284" t="s">
        <v>116</v>
      </c>
      <c r="C275" s="423">
        <v>89440</v>
      </c>
      <c r="D275" s="264" t="s">
        <v>990</v>
      </c>
      <c r="E275" s="265" t="s">
        <v>14</v>
      </c>
      <c r="F275" s="419">
        <v>38</v>
      </c>
      <c r="G275" s="200"/>
      <c r="H275" s="265" t="e">
        <f t="shared" si="81"/>
        <v>#VALUE!</v>
      </c>
      <c r="I275" s="265" t="e">
        <f t="shared" si="84"/>
        <v>#VALUE!</v>
      </c>
      <c r="J275" s="274" t="e">
        <f t="shared" si="83"/>
        <v>#VALUE!</v>
      </c>
      <c r="K275" s="198"/>
      <c r="L275" s="18"/>
      <c r="M275" s="152"/>
      <c r="N275" s="154">
        <f t="shared" si="80"/>
        <v>-38</v>
      </c>
    </row>
    <row r="276" spans="1:14" s="21" customFormat="1" ht="25.5" outlineLevel="1" x14ac:dyDescent="0.2">
      <c r="A276" s="282" t="s">
        <v>419</v>
      </c>
      <c r="B276" s="284" t="s">
        <v>116</v>
      </c>
      <c r="C276" s="423">
        <v>104011</v>
      </c>
      <c r="D276" s="264" t="s">
        <v>582</v>
      </c>
      <c r="E276" s="265" t="s">
        <v>14</v>
      </c>
      <c r="F276" s="419">
        <v>1</v>
      </c>
      <c r="G276" s="200"/>
      <c r="H276" s="265" t="e">
        <f t="shared" si="81"/>
        <v>#VALUE!</v>
      </c>
      <c r="I276" s="265" t="e">
        <f t="shared" si="84"/>
        <v>#VALUE!</v>
      </c>
      <c r="J276" s="274" t="e">
        <f t="shared" si="83"/>
        <v>#VALUE!</v>
      </c>
      <c r="K276" s="198"/>
      <c r="L276" s="18"/>
      <c r="M276" s="152"/>
      <c r="N276" s="154">
        <f t="shared" si="80"/>
        <v>-1</v>
      </c>
    </row>
    <row r="277" spans="1:14" s="21" customFormat="1" ht="25.5" outlineLevel="1" x14ac:dyDescent="0.2">
      <c r="A277" s="282" t="s">
        <v>420</v>
      </c>
      <c r="B277" s="284" t="s">
        <v>116</v>
      </c>
      <c r="C277" s="423">
        <v>104004</v>
      </c>
      <c r="D277" s="264" t="s">
        <v>991</v>
      </c>
      <c r="E277" s="265" t="s">
        <v>14</v>
      </c>
      <c r="F277" s="419">
        <v>4</v>
      </c>
      <c r="G277" s="200"/>
      <c r="H277" s="265" t="e">
        <f t="shared" si="81"/>
        <v>#VALUE!</v>
      </c>
      <c r="I277" s="265" t="e">
        <f t="shared" si="84"/>
        <v>#VALUE!</v>
      </c>
      <c r="J277" s="274" t="e">
        <f t="shared" si="83"/>
        <v>#VALUE!</v>
      </c>
      <c r="K277" s="198"/>
      <c r="L277" s="18"/>
      <c r="M277" s="152"/>
      <c r="N277" s="154">
        <f t="shared" si="80"/>
        <v>-4</v>
      </c>
    </row>
    <row r="278" spans="1:14" s="21" customFormat="1" ht="25.5" outlineLevel="1" x14ac:dyDescent="0.2">
      <c r="A278" s="282" t="s">
        <v>421</v>
      </c>
      <c r="B278" s="284" t="s">
        <v>116</v>
      </c>
      <c r="C278" s="423">
        <v>89628</v>
      </c>
      <c r="D278" s="264" t="s">
        <v>992</v>
      </c>
      <c r="E278" s="265" t="s">
        <v>14</v>
      </c>
      <c r="F278" s="419">
        <v>8</v>
      </c>
      <c r="G278" s="200"/>
      <c r="H278" s="265" t="e">
        <f t="shared" si="81"/>
        <v>#VALUE!</v>
      </c>
      <c r="I278" s="265" t="e">
        <f t="shared" si="84"/>
        <v>#VALUE!</v>
      </c>
      <c r="J278" s="274" t="e">
        <f t="shared" si="83"/>
        <v>#VALUE!</v>
      </c>
      <c r="K278" s="198"/>
      <c r="L278" s="18"/>
      <c r="M278" s="152"/>
      <c r="N278" s="154">
        <f t="shared" si="80"/>
        <v>-8</v>
      </c>
    </row>
    <row r="279" spans="1:14" s="21" customFormat="1" ht="25.5" outlineLevel="1" x14ac:dyDescent="0.2">
      <c r="A279" s="282" t="s">
        <v>422</v>
      </c>
      <c r="B279" s="284" t="s">
        <v>116</v>
      </c>
      <c r="C279" s="423">
        <v>89631</v>
      </c>
      <c r="D279" s="264" t="s">
        <v>303</v>
      </c>
      <c r="E279" s="265" t="s">
        <v>14</v>
      </c>
      <c r="F279" s="419">
        <v>21</v>
      </c>
      <c r="G279" s="200"/>
      <c r="H279" s="265" t="e">
        <f t="shared" si="81"/>
        <v>#VALUE!</v>
      </c>
      <c r="I279" s="265" t="e">
        <f t="shared" si="84"/>
        <v>#VALUE!</v>
      </c>
      <c r="J279" s="274" t="e">
        <f t="shared" si="83"/>
        <v>#VALUE!</v>
      </c>
      <c r="K279" s="198"/>
      <c r="L279" s="18"/>
      <c r="M279" s="152"/>
      <c r="N279" s="154">
        <f t="shared" si="80"/>
        <v>-21</v>
      </c>
    </row>
    <row r="280" spans="1:14" s="21" customFormat="1" ht="25.5" outlineLevel="1" x14ac:dyDescent="0.2">
      <c r="A280" s="282" t="s">
        <v>423</v>
      </c>
      <c r="B280" s="284" t="s">
        <v>116</v>
      </c>
      <c r="C280" s="423">
        <v>104006</v>
      </c>
      <c r="D280" s="264" t="s">
        <v>993</v>
      </c>
      <c r="E280" s="265" t="s">
        <v>14</v>
      </c>
      <c r="F280" s="419">
        <v>12</v>
      </c>
      <c r="G280" s="200"/>
      <c r="H280" s="265" t="e">
        <f t="shared" si="81"/>
        <v>#VALUE!</v>
      </c>
      <c r="I280" s="265" t="e">
        <f t="shared" si="84"/>
        <v>#VALUE!</v>
      </c>
      <c r="J280" s="274" t="e">
        <f t="shared" si="83"/>
        <v>#VALUE!</v>
      </c>
      <c r="K280" s="198"/>
      <c r="L280" s="18"/>
      <c r="M280" s="152"/>
      <c r="N280" s="154">
        <f t="shared" si="80"/>
        <v>-12</v>
      </c>
    </row>
    <row r="281" spans="1:14" s="21" customFormat="1" ht="25.5" outlineLevel="1" x14ac:dyDescent="0.2">
      <c r="A281" s="282" t="s">
        <v>424</v>
      </c>
      <c r="B281" s="284" t="s">
        <v>116</v>
      </c>
      <c r="C281" s="423">
        <v>89632</v>
      </c>
      <c r="D281" s="264" t="s">
        <v>994</v>
      </c>
      <c r="E281" s="265" t="s">
        <v>14</v>
      </c>
      <c r="F281" s="419">
        <v>6</v>
      </c>
      <c r="G281" s="200"/>
      <c r="H281" s="265" t="e">
        <f t="shared" si="81"/>
        <v>#VALUE!</v>
      </c>
      <c r="I281" s="265" t="e">
        <f t="shared" si="84"/>
        <v>#VALUE!</v>
      </c>
      <c r="J281" s="274" t="e">
        <f t="shared" si="83"/>
        <v>#VALUE!</v>
      </c>
      <c r="K281" s="198"/>
      <c r="L281" s="18"/>
      <c r="M281" s="152"/>
      <c r="N281" s="154">
        <f t="shared" si="80"/>
        <v>-6</v>
      </c>
    </row>
    <row r="282" spans="1:14" s="21" customFormat="1" ht="25.5" outlineLevel="1" x14ac:dyDescent="0.2">
      <c r="A282" s="282" t="s">
        <v>1313</v>
      </c>
      <c r="B282" s="284" t="s">
        <v>198</v>
      </c>
      <c r="C282" s="423" t="s">
        <v>995</v>
      </c>
      <c r="D282" s="264" t="s">
        <v>996</v>
      </c>
      <c r="E282" s="265" t="s">
        <v>775</v>
      </c>
      <c r="F282" s="419">
        <v>1</v>
      </c>
      <c r="G282" s="281">
        <f>Composições!G829</f>
        <v>0</v>
      </c>
      <c r="H282" s="265" t="e">
        <f t="shared" si="81"/>
        <v>#VALUE!</v>
      </c>
      <c r="I282" s="265" t="e">
        <f t="shared" si="84"/>
        <v>#VALUE!</v>
      </c>
      <c r="J282" s="274" t="e">
        <f t="shared" si="83"/>
        <v>#VALUE!</v>
      </c>
      <c r="K282" s="198"/>
      <c r="L282" s="18"/>
      <c r="M282" s="152"/>
      <c r="N282" s="154">
        <f t="shared" si="80"/>
        <v>-1</v>
      </c>
    </row>
    <row r="283" spans="1:14" s="21" customFormat="1" ht="38.25" outlineLevel="1" x14ac:dyDescent="0.2">
      <c r="A283" s="454" t="s">
        <v>1314</v>
      </c>
      <c r="B283" s="447" t="s">
        <v>116</v>
      </c>
      <c r="C283" s="459">
        <v>90374</v>
      </c>
      <c r="D283" s="426" t="s">
        <v>997</v>
      </c>
      <c r="E283" s="427" t="s">
        <v>14</v>
      </c>
      <c r="F283" s="428">
        <v>1</v>
      </c>
      <c r="G283" s="647"/>
      <c r="H283" s="427" t="e">
        <f t="shared" si="81"/>
        <v>#VALUE!</v>
      </c>
      <c r="I283" s="427" t="e">
        <f t="shared" si="84"/>
        <v>#VALUE!</v>
      </c>
      <c r="J283" s="429" t="e">
        <f t="shared" si="83"/>
        <v>#VALUE!</v>
      </c>
      <c r="K283" s="198"/>
      <c r="L283" s="18"/>
      <c r="M283" s="152"/>
      <c r="N283" s="154">
        <f t="shared" si="80"/>
        <v>-1</v>
      </c>
    </row>
    <row r="284" spans="1:14" s="21" customFormat="1" ht="12.75" outlineLevel="1" x14ac:dyDescent="0.2">
      <c r="A284" s="253" t="s">
        <v>74</v>
      </c>
      <c r="B284" s="254"/>
      <c r="C284" s="255"/>
      <c r="D284" s="256" t="s">
        <v>383</v>
      </c>
      <c r="E284" s="257" t="e">
        <f>SUM(I285:I292)</f>
        <v>#VALUE!</v>
      </c>
      <c r="F284" s="258"/>
      <c r="G284" s="259"/>
      <c r="H284" s="258"/>
      <c r="I284" s="254"/>
      <c r="J284" s="305" t="e">
        <f>E284/$G$753</f>
        <v>#VALUE!</v>
      </c>
      <c r="K284" s="196"/>
      <c r="L284" s="18"/>
      <c r="M284" s="152"/>
      <c r="N284" s="154">
        <f t="shared" si="80"/>
        <v>0</v>
      </c>
    </row>
    <row r="285" spans="1:14" s="21" customFormat="1" ht="25.5" outlineLevel="1" x14ac:dyDescent="0.2">
      <c r="A285" s="282" t="s">
        <v>75</v>
      </c>
      <c r="B285" s="284" t="s">
        <v>116</v>
      </c>
      <c r="C285" s="423">
        <v>94500</v>
      </c>
      <c r="D285" s="264" t="s">
        <v>384</v>
      </c>
      <c r="E285" s="265" t="s">
        <v>14</v>
      </c>
      <c r="F285" s="419">
        <v>8</v>
      </c>
      <c r="G285" s="200"/>
      <c r="H285" s="265" t="e">
        <f t="shared" ref="H285:H292" si="86">ROUND(G285*(1+$F$754),2)</f>
        <v>#VALUE!</v>
      </c>
      <c r="I285" s="265" t="e">
        <f t="shared" ref="I285" si="87">ROUND(H285*F285,2)</f>
        <v>#VALUE!</v>
      </c>
      <c r="J285" s="274" t="e">
        <f t="shared" ref="J285:J292" si="88">I285/$G$753</f>
        <v>#VALUE!</v>
      </c>
      <c r="K285" s="198"/>
      <c r="L285" s="18"/>
      <c r="M285" s="152"/>
      <c r="N285" s="154">
        <f t="shared" si="80"/>
        <v>-8</v>
      </c>
    </row>
    <row r="286" spans="1:14" s="21" customFormat="1" ht="25.5" outlineLevel="1" x14ac:dyDescent="0.2">
      <c r="A286" s="282" t="s">
        <v>76</v>
      </c>
      <c r="B286" s="284" t="s">
        <v>116</v>
      </c>
      <c r="C286" s="423">
        <v>94794</v>
      </c>
      <c r="D286" s="264" t="s">
        <v>385</v>
      </c>
      <c r="E286" s="265" t="s">
        <v>14</v>
      </c>
      <c r="F286" s="419">
        <v>10</v>
      </c>
      <c r="G286" s="200"/>
      <c r="H286" s="265" t="e">
        <f t="shared" si="86"/>
        <v>#VALUE!</v>
      </c>
      <c r="I286" s="265" t="e">
        <f t="shared" ref="I286:I288" si="89">ROUND(H286*F286,2)</f>
        <v>#VALUE!</v>
      </c>
      <c r="J286" s="274" t="e">
        <f t="shared" si="88"/>
        <v>#VALUE!</v>
      </c>
      <c r="K286" s="198"/>
      <c r="L286" s="18"/>
      <c r="M286" s="152"/>
      <c r="N286" s="154">
        <f t="shared" si="80"/>
        <v>-10</v>
      </c>
    </row>
    <row r="287" spans="1:14" s="21" customFormat="1" ht="25.5" outlineLevel="1" x14ac:dyDescent="0.2">
      <c r="A287" s="282" t="s">
        <v>77</v>
      </c>
      <c r="B287" s="284" t="s">
        <v>116</v>
      </c>
      <c r="C287" s="423">
        <v>89987</v>
      </c>
      <c r="D287" s="264" t="s">
        <v>386</v>
      </c>
      <c r="E287" s="265" t="s">
        <v>14</v>
      </c>
      <c r="F287" s="419">
        <v>29</v>
      </c>
      <c r="G287" s="200"/>
      <c r="H287" s="265" t="e">
        <f t="shared" si="86"/>
        <v>#VALUE!</v>
      </c>
      <c r="I287" s="265" t="e">
        <f t="shared" si="89"/>
        <v>#VALUE!</v>
      </c>
      <c r="J287" s="274" t="e">
        <f t="shared" si="88"/>
        <v>#VALUE!</v>
      </c>
      <c r="K287" s="198"/>
      <c r="L287" s="18"/>
      <c r="M287" s="152"/>
      <c r="N287" s="154">
        <f t="shared" si="80"/>
        <v>-29</v>
      </c>
    </row>
    <row r="288" spans="1:14" s="21" customFormat="1" ht="25.5" outlineLevel="1" x14ac:dyDescent="0.2">
      <c r="A288" s="282" t="s">
        <v>425</v>
      </c>
      <c r="B288" s="284" t="s">
        <v>116</v>
      </c>
      <c r="C288" s="423">
        <v>89985</v>
      </c>
      <c r="D288" s="264" t="s">
        <v>387</v>
      </c>
      <c r="E288" s="265" t="s">
        <v>14</v>
      </c>
      <c r="F288" s="419">
        <v>8</v>
      </c>
      <c r="G288" s="200"/>
      <c r="H288" s="265" t="e">
        <f t="shared" si="86"/>
        <v>#VALUE!</v>
      </c>
      <c r="I288" s="265" t="e">
        <f t="shared" si="89"/>
        <v>#VALUE!</v>
      </c>
      <c r="J288" s="274" t="e">
        <f t="shared" si="88"/>
        <v>#VALUE!</v>
      </c>
      <c r="K288" s="198"/>
      <c r="L288" s="18"/>
      <c r="M288" s="152"/>
      <c r="N288" s="154">
        <f t="shared" si="80"/>
        <v>-8</v>
      </c>
    </row>
    <row r="289" spans="1:14" s="21" customFormat="1" ht="25.5" outlineLevel="1" x14ac:dyDescent="0.2">
      <c r="A289" s="282" t="s">
        <v>426</v>
      </c>
      <c r="B289" s="284" t="s">
        <v>116</v>
      </c>
      <c r="C289" s="423">
        <v>103042</v>
      </c>
      <c r="D289" s="264" t="s">
        <v>998</v>
      </c>
      <c r="E289" s="265" t="s">
        <v>14</v>
      </c>
      <c r="F289" s="419">
        <v>1</v>
      </c>
      <c r="G289" s="200"/>
      <c r="H289" s="265" t="e">
        <f t="shared" si="86"/>
        <v>#VALUE!</v>
      </c>
      <c r="I289" s="265" t="e">
        <f t="shared" ref="I289:I292" si="90">ROUND(H289*F289,2)</f>
        <v>#VALUE!</v>
      </c>
      <c r="J289" s="274" t="e">
        <f t="shared" si="88"/>
        <v>#VALUE!</v>
      </c>
      <c r="K289" s="198"/>
      <c r="L289" s="18"/>
      <c r="M289" s="152"/>
      <c r="N289" s="154">
        <f t="shared" si="80"/>
        <v>-1</v>
      </c>
    </row>
    <row r="290" spans="1:14" s="21" customFormat="1" ht="25.5" outlineLevel="1" x14ac:dyDescent="0.2">
      <c r="A290" s="282" t="s">
        <v>427</v>
      </c>
      <c r="B290" s="284" t="s">
        <v>116</v>
      </c>
      <c r="C290" s="423">
        <v>90371</v>
      </c>
      <c r="D290" s="264" t="s">
        <v>999</v>
      </c>
      <c r="E290" s="265" t="s">
        <v>14</v>
      </c>
      <c r="F290" s="419">
        <v>1</v>
      </c>
      <c r="G290" s="200"/>
      <c r="H290" s="265" t="e">
        <f t="shared" si="86"/>
        <v>#VALUE!</v>
      </c>
      <c r="I290" s="265" t="e">
        <f t="shared" si="90"/>
        <v>#VALUE!</v>
      </c>
      <c r="J290" s="274" t="e">
        <f t="shared" si="88"/>
        <v>#VALUE!</v>
      </c>
      <c r="K290" s="198"/>
      <c r="L290" s="18"/>
      <c r="M290" s="152"/>
      <c r="N290" s="154">
        <f t="shared" si="80"/>
        <v>-1</v>
      </c>
    </row>
    <row r="291" spans="1:14" s="21" customFormat="1" ht="25.5" outlineLevel="1" x14ac:dyDescent="0.2">
      <c r="A291" s="282" t="s">
        <v>1315</v>
      </c>
      <c r="B291" s="284" t="s">
        <v>116</v>
      </c>
      <c r="C291" s="423">
        <v>94496</v>
      </c>
      <c r="D291" s="264" t="s">
        <v>1000</v>
      </c>
      <c r="E291" s="265" t="s">
        <v>14</v>
      </c>
      <c r="F291" s="419">
        <v>1</v>
      </c>
      <c r="G291" s="200"/>
      <c r="H291" s="265" t="e">
        <f t="shared" si="86"/>
        <v>#VALUE!</v>
      </c>
      <c r="I291" s="265" t="e">
        <f t="shared" si="90"/>
        <v>#VALUE!</v>
      </c>
      <c r="J291" s="274" t="e">
        <f t="shared" si="88"/>
        <v>#VALUE!</v>
      </c>
      <c r="K291" s="198"/>
      <c r="L291" s="18"/>
      <c r="M291" s="152"/>
      <c r="N291" s="154">
        <f t="shared" si="80"/>
        <v>-1</v>
      </c>
    </row>
    <row r="292" spans="1:14" s="21" customFormat="1" ht="25.5" outlineLevel="1" x14ac:dyDescent="0.2">
      <c r="A292" s="282" t="s">
        <v>1316</v>
      </c>
      <c r="B292" s="447" t="s">
        <v>198</v>
      </c>
      <c r="C292" s="439" t="s">
        <v>461</v>
      </c>
      <c r="D292" s="426" t="s">
        <v>1001</v>
      </c>
      <c r="E292" s="427" t="s">
        <v>775</v>
      </c>
      <c r="F292" s="428">
        <v>14</v>
      </c>
      <c r="G292" s="460">
        <f>Composições!G840</f>
        <v>0</v>
      </c>
      <c r="H292" s="265" t="e">
        <f t="shared" si="86"/>
        <v>#VALUE!</v>
      </c>
      <c r="I292" s="265" t="e">
        <f t="shared" si="90"/>
        <v>#VALUE!</v>
      </c>
      <c r="J292" s="274" t="e">
        <f t="shared" si="88"/>
        <v>#VALUE!</v>
      </c>
      <c r="K292" s="198"/>
      <c r="L292" s="18"/>
      <c r="M292" s="152"/>
      <c r="N292" s="154">
        <f t="shared" si="80"/>
        <v>-14</v>
      </c>
    </row>
    <row r="293" spans="1:14" s="21" customFormat="1" ht="12.75" outlineLevel="1" x14ac:dyDescent="0.2">
      <c r="A293" s="298" t="s">
        <v>78</v>
      </c>
      <c r="B293" s="254"/>
      <c r="C293" s="300"/>
      <c r="D293" s="256" t="s">
        <v>388</v>
      </c>
      <c r="E293" s="257" t="e">
        <f>I294</f>
        <v>#VALUE!</v>
      </c>
      <c r="F293" s="258"/>
      <c r="G293" s="259"/>
      <c r="H293" s="303"/>
      <c r="I293" s="299"/>
      <c r="J293" s="305" t="e">
        <f>E293/$G$753</f>
        <v>#VALUE!</v>
      </c>
      <c r="K293" s="196"/>
      <c r="L293" s="18"/>
      <c r="M293" s="152"/>
      <c r="N293" s="154">
        <f t="shared" si="80"/>
        <v>0</v>
      </c>
    </row>
    <row r="294" spans="1:14" s="21" customFormat="1" ht="26.25" outlineLevel="1" thickBot="1" x14ac:dyDescent="0.25">
      <c r="A294" s="282" t="s">
        <v>79</v>
      </c>
      <c r="B294" s="284" t="s">
        <v>198</v>
      </c>
      <c r="C294" s="423" t="s">
        <v>389</v>
      </c>
      <c r="D294" s="264" t="s">
        <v>1002</v>
      </c>
      <c r="E294" s="265" t="s">
        <v>775</v>
      </c>
      <c r="F294" s="419">
        <v>1</v>
      </c>
      <c r="G294" s="268">
        <f>Composições!G849</f>
        <v>0</v>
      </c>
      <c r="H294" s="265" t="e">
        <f>ROUND(G294*(1+$F$754),2)</f>
        <v>#VALUE!</v>
      </c>
      <c r="I294" s="265" t="e">
        <f t="shared" ref="I294" si="91">ROUND(H294*F294,2)</f>
        <v>#VALUE!</v>
      </c>
      <c r="J294" s="274" t="e">
        <f>I294/$G$753</f>
        <v>#VALUE!</v>
      </c>
      <c r="K294" s="198"/>
      <c r="L294" s="18"/>
      <c r="M294" s="152"/>
      <c r="N294" s="154">
        <f t="shared" si="80"/>
        <v>-1</v>
      </c>
    </row>
    <row r="295" spans="1:14" ht="15.75" thickBot="1" x14ac:dyDescent="0.25">
      <c r="A295" s="246">
        <v>13</v>
      </c>
      <c r="B295" s="247"/>
      <c r="C295" s="276"/>
      <c r="D295" s="249" t="s">
        <v>1003</v>
      </c>
      <c r="E295" s="250" t="e">
        <f>SUM(E296,E308,E311)</f>
        <v>#VALUE!</v>
      </c>
      <c r="F295" s="250"/>
      <c r="G295" s="251"/>
      <c r="H295" s="250"/>
      <c r="I295" s="250"/>
      <c r="J295" s="252" t="e">
        <f>E295/$G$753</f>
        <v>#VALUE!</v>
      </c>
      <c r="K295" s="196"/>
      <c r="L295" s="2"/>
      <c r="M295" s="152"/>
      <c r="N295" s="154">
        <f t="shared" si="80"/>
        <v>0</v>
      </c>
    </row>
    <row r="296" spans="1:14" ht="12.75" outlineLevel="1" x14ac:dyDescent="0.2">
      <c r="A296" s="253" t="s">
        <v>80</v>
      </c>
      <c r="B296" s="254"/>
      <c r="C296" s="255"/>
      <c r="D296" s="256" t="s">
        <v>428</v>
      </c>
      <c r="E296" s="257" t="e">
        <f>SUM(I297:I307)</f>
        <v>#VALUE!</v>
      </c>
      <c r="F296" s="258"/>
      <c r="G296" s="259"/>
      <c r="H296" s="258"/>
      <c r="I296" s="254"/>
      <c r="J296" s="260" t="e">
        <f>E296/$G$753</f>
        <v>#VALUE!</v>
      </c>
      <c r="K296" s="196"/>
      <c r="L296" s="2"/>
      <c r="M296" s="152"/>
      <c r="N296" s="154">
        <f t="shared" si="80"/>
        <v>0</v>
      </c>
    </row>
    <row r="297" spans="1:14" ht="25.5" outlineLevel="1" x14ac:dyDescent="0.2">
      <c r="A297" s="282" t="s">
        <v>81</v>
      </c>
      <c r="B297" s="284" t="s">
        <v>116</v>
      </c>
      <c r="C297" s="423">
        <v>89578</v>
      </c>
      <c r="D297" s="264" t="s">
        <v>429</v>
      </c>
      <c r="E297" s="265" t="s">
        <v>127</v>
      </c>
      <c r="F297" s="419">
        <v>105.7</v>
      </c>
      <c r="G297" s="200"/>
      <c r="H297" s="265" t="e">
        <f t="shared" ref="H297:H307" si="92">ROUND(G297*(1+$F$754),2)</f>
        <v>#VALUE!</v>
      </c>
      <c r="I297" s="265" t="e">
        <f t="shared" ref="I297:I307" si="93">ROUND(H297*F297,2)</f>
        <v>#VALUE!</v>
      </c>
      <c r="J297" s="274" t="e">
        <f t="shared" ref="J297:J310" si="94">I297/$G$753</f>
        <v>#VALUE!</v>
      </c>
      <c r="K297" s="198"/>
      <c r="L297" s="2"/>
      <c r="M297" s="152"/>
      <c r="N297" s="154">
        <f t="shared" si="80"/>
        <v>-105.7</v>
      </c>
    </row>
    <row r="298" spans="1:14" ht="25.5" outlineLevel="1" x14ac:dyDescent="0.2">
      <c r="A298" s="282" t="s">
        <v>82</v>
      </c>
      <c r="B298" s="284" t="s">
        <v>116</v>
      </c>
      <c r="C298" s="423">
        <v>89580</v>
      </c>
      <c r="D298" s="264" t="s">
        <v>430</v>
      </c>
      <c r="E298" s="265" t="s">
        <v>127</v>
      </c>
      <c r="F298" s="419">
        <v>23.1</v>
      </c>
      <c r="G298" s="200"/>
      <c r="H298" s="265" t="e">
        <f t="shared" si="92"/>
        <v>#VALUE!</v>
      </c>
      <c r="I298" s="265" t="e">
        <f t="shared" si="93"/>
        <v>#VALUE!</v>
      </c>
      <c r="J298" s="274" t="e">
        <f t="shared" si="94"/>
        <v>#VALUE!</v>
      </c>
      <c r="K298" s="198"/>
      <c r="L298" s="2"/>
      <c r="M298" s="152"/>
      <c r="N298" s="154">
        <f t="shared" si="80"/>
        <v>-23.1</v>
      </c>
    </row>
    <row r="299" spans="1:14" ht="38.25" outlineLevel="1" x14ac:dyDescent="0.2">
      <c r="A299" s="282" t="s">
        <v>83</v>
      </c>
      <c r="B299" s="284" t="s">
        <v>116</v>
      </c>
      <c r="C299" s="423">
        <v>90702</v>
      </c>
      <c r="D299" s="264" t="s">
        <v>1004</v>
      </c>
      <c r="E299" s="265" t="s">
        <v>127</v>
      </c>
      <c r="F299" s="419">
        <v>77.5</v>
      </c>
      <c r="G299" s="200"/>
      <c r="H299" s="265" t="e">
        <f t="shared" si="92"/>
        <v>#VALUE!</v>
      </c>
      <c r="I299" s="265" t="e">
        <f t="shared" si="93"/>
        <v>#VALUE!</v>
      </c>
      <c r="J299" s="274" t="e">
        <f t="shared" si="94"/>
        <v>#VALUE!</v>
      </c>
      <c r="K299" s="198"/>
      <c r="L299" s="2"/>
      <c r="M299" s="152"/>
      <c r="N299" s="154">
        <f t="shared" ref="N299:N358" si="95">M299-F299</f>
        <v>-77.5</v>
      </c>
    </row>
    <row r="300" spans="1:14" ht="38.25" outlineLevel="1" x14ac:dyDescent="0.2">
      <c r="A300" s="282" t="s">
        <v>121</v>
      </c>
      <c r="B300" s="284" t="s">
        <v>116</v>
      </c>
      <c r="C300" s="423">
        <v>90703</v>
      </c>
      <c r="D300" s="264" t="s">
        <v>1005</v>
      </c>
      <c r="E300" s="265" t="s">
        <v>127</v>
      </c>
      <c r="F300" s="419">
        <v>4.8</v>
      </c>
      <c r="G300" s="200"/>
      <c r="H300" s="265" t="e">
        <f t="shared" si="92"/>
        <v>#VALUE!</v>
      </c>
      <c r="I300" s="265" t="e">
        <f t="shared" si="93"/>
        <v>#VALUE!</v>
      </c>
      <c r="J300" s="274" t="e">
        <f t="shared" si="94"/>
        <v>#VALUE!</v>
      </c>
      <c r="K300" s="198"/>
      <c r="L300" s="2"/>
      <c r="M300" s="152"/>
      <c r="N300" s="154">
        <f t="shared" si="95"/>
        <v>-4.8</v>
      </c>
    </row>
    <row r="301" spans="1:14" ht="25.5" outlineLevel="1" x14ac:dyDescent="0.2">
      <c r="A301" s="282" t="s">
        <v>122</v>
      </c>
      <c r="B301" s="284" t="s">
        <v>116</v>
      </c>
      <c r="C301" s="423">
        <v>89571</v>
      </c>
      <c r="D301" s="264" t="s">
        <v>1006</v>
      </c>
      <c r="E301" s="265" t="s">
        <v>14</v>
      </c>
      <c r="F301" s="419">
        <v>2</v>
      </c>
      <c r="G301" s="200"/>
      <c r="H301" s="265" t="e">
        <f t="shared" si="92"/>
        <v>#VALUE!</v>
      </c>
      <c r="I301" s="265" t="e">
        <f t="shared" si="93"/>
        <v>#VALUE!</v>
      </c>
      <c r="J301" s="274" t="e">
        <f t="shared" si="94"/>
        <v>#VALUE!</v>
      </c>
      <c r="K301" s="198"/>
      <c r="L301" s="2"/>
      <c r="M301" s="152"/>
      <c r="N301" s="154">
        <f t="shared" si="95"/>
        <v>-2</v>
      </c>
    </row>
    <row r="302" spans="1:14" ht="25.5" outlineLevel="1" x14ac:dyDescent="0.2">
      <c r="A302" s="282" t="s">
        <v>134</v>
      </c>
      <c r="B302" s="284" t="s">
        <v>116</v>
      </c>
      <c r="C302" s="423">
        <v>104178</v>
      </c>
      <c r="D302" s="264" t="s">
        <v>1007</v>
      </c>
      <c r="E302" s="265" t="s">
        <v>14</v>
      </c>
      <c r="F302" s="419">
        <v>2</v>
      </c>
      <c r="G302" s="200"/>
      <c r="H302" s="265" t="e">
        <f t="shared" si="92"/>
        <v>#VALUE!</v>
      </c>
      <c r="I302" s="265" t="e">
        <f t="shared" si="93"/>
        <v>#VALUE!</v>
      </c>
      <c r="J302" s="274" t="e">
        <f t="shared" si="94"/>
        <v>#VALUE!</v>
      </c>
      <c r="K302" s="198"/>
      <c r="L302" s="2"/>
      <c r="M302" s="152"/>
      <c r="N302" s="154">
        <f t="shared" si="95"/>
        <v>-2</v>
      </c>
    </row>
    <row r="303" spans="1:14" ht="38.25" outlineLevel="1" x14ac:dyDescent="0.2">
      <c r="A303" s="282" t="s">
        <v>1317</v>
      </c>
      <c r="B303" s="284" t="s">
        <v>116</v>
      </c>
      <c r="C303" s="423">
        <v>95695</v>
      </c>
      <c r="D303" s="264" t="s">
        <v>1008</v>
      </c>
      <c r="E303" s="265" t="s">
        <v>14</v>
      </c>
      <c r="F303" s="419">
        <v>1</v>
      </c>
      <c r="G303" s="200"/>
      <c r="H303" s="265" t="e">
        <f t="shared" si="92"/>
        <v>#VALUE!</v>
      </c>
      <c r="I303" s="265" t="e">
        <f t="shared" si="93"/>
        <v>#VALUE!</v>
      </c>
      <c r="J303" s="274" t="e">
        <f t="shared" si="94"/>
        <v>#VALUE!</v>
      </c>
      <c r="K303" s="198"/>
      <c r="L303" s="2"/>
      <c r="M303" s="152"/>
      <c r="N303" s="154">
        <f t="shared" si="95"/>
        <v>-1</v>
      </c>
    </row>
    <row r="304" spans="1:14" ht="38.25" outlineLevel="1" x14ac:dyDescent="0.2">
      <c r="A304" s="282" t="s">
        <v>1318</v>
      </c>
      <c r="B304" s="284" t="s">
        <v>116</v>
      </c>
      <c r="C304" s="423">
        <v>89585</v>
      </c>
      <c r="D304" s="264" t="s">
        <v>431</v>
      </c>
      <c r="E304" s="265" t="s">
        <v>14</v>
      </c>
      <c r="F304" s="419">
        <v>12</v>
      </c>
      <c r="G304" s="200"/>
      <c r="H304" s="265" t="e">
        <f t="shared" si="92"/>
        <v>#VALUE!</v>
      </c>
      <c r="I304" s="265" t="e">
        <f t="shared" si="93"/>
        <v>#VALUE!</v>
      </c>
      <c r="J304" s="274" t="e">
        <f t="shared" si="94"/>
        <v>#VALUE!</v>
      </c>
      <c r="K304" s="198"/>
      <c r="L304" s="2"/>
      <c r="M304" s="152"/>
      <c r="N304" s="154">
        <f t="shared" si="95"/>
        <v>-12</v>
      </c>
    </row>
    <row r="305" spans="1:14" ht="38.25" outlineLevel="1" x14ac:dyDescent="0.2">
      <c r="A305" s="282" t="s">
        <v>1319</v>
      </c>
      <c r="B305" s="284" t="s">
        <v>116</v>
      </c>
      <c r="C305" s="423">
        <v>89584</v>
      </c>
      <c r="D305" s="264" t="s">
        <v>432</v>
      </c>
      <c r="E305" s="265" t="s">
        <v>14</v>
      </c>
      <c r="F305" s="419">
        <v>3</v>
      </c>
      <c r="G305" s="200"/>
      <c r="H305" s="265" t="e">
        <f t="shared" si="92"/>
        <v>#VALUE!</v>
      </c>
      <c r="I305" s="265" t="e">
        <f t="shared" si="93"/>
        <v>#VALUE!</v>
      </c>
      <c r="J305" s="274" t="e">
        <f t="shared" si="94"/>
        <v>#VALUE!</v>
      </c>
      <c r="K305" s="198"/>
      <c r="L305" s="2"/>
      <c r="M305" s="152"/>
      <c r="N305" s="154">
        <f t="shared" si="95"/>
        <v>-3</v>
      </c>
    </row>
    <row r="306" spans="1:14" ht="38.25" outlineLevel="1" x14ac:dyDescent="0.2">
      <c r="A306" s="282" t="s">
        <v>1320</v>
      </c>
      <c r="B306" s="284" t="s">
        <v>116</v>
      </c>
      <c r="C306" s="423">
        <v>104174</v>
      </c>
      <c r="D306" s="264" t="s">
        <v>1009</v>
      </c>
      <c r="E306" s="265" t="s">
        <v>14</v>
      </c>
      <c r="F306" s="419">
        <v>1</v>
      </c>
      <c r="G306" s="200"/>
      <c r="H306" s="265" t="e">
        <f t="shared" si="92"/>
        <v>#VALUE!</v>
      </c>
      <c r="I306" s="265" t="e">
        <f t="shared" si="93"/>
        <v>#VALUE!</v>
      </c>
      <c r="J306" s="274" t="e">
        <f t="shared" si="94"/>
        <v>#VALUE!</v>
      </c>
      <c r="K306" s="198"/>
      <c r="L306" s="2"/>
      <c r="M306" s="152"/>
      <c r="N306" s="154">
        <f t="shared" si="95"/>
        <v>-1</v>
      </c>
    </row>
    <row r="307" spans="1:14" ht="25.5" outlineLevel="1" x14ac:dyDescent="0.2">
      <c r="A307" s="282" t="s">
        <v>1321</v>
      </c>
      <c r="B307" s="284" t="s">
        <v>198</v>
      </c>
      <c r="C307" s="423" t="s">
        <v>1010</v>
      </c>
      <c r="D307" s="264" t="s">
        <v>1011</v>
      </c>
      <c r="E307" s="265" t="s">
        <v>775</v>
      </c>
      <c r="F307" s="419">
        <v>4</v>
      </c>
      <c r="G307" s="281">
        <f>Composições!G858</f>
        <v>0</v>
      </c>
      <c r="H307" s="265" t="e">
        <f t="shared" si="92"/>
        <v>#VALUE!</v>
      </c>
      <c r="I307" s="265" t="e">
        <f t="shared" si="93"/>
        <v>#VALUE!</v>
      </c>
      <c r="J307" s="274" t="e">
        <f t="shared" si="94"/>
        <v>#VALUE!</v>
      </c>
      <c r="K307" s="198"/>
      <c r="L307" s="2"/>
      <c r="M307" s="152"/>
      <c r="N307" s="154">
        <f t="shared" si="95"/>
        <v>-4</v>
      </c>
    </row>
    <row r="308" spans="1:14" ht="12.75" outlineLevel="1" x14ac:dyDescent="0.2">
      <c r="A308" s="298" t="s">
        <v>180</v>
      </c>
      <c r="B308" s="299"/>
      <c r="C308" s="300"/>
      <c r="D308" s="355" t="s">
        <v>433</v>
      </c>
      <c r="E308" s="302" t="e">
        <f>SUM(I309:I310)</f>
        <v>#VALUE!</v>
      </c>
      <c r="F308" s="303"/>
      <c r="G308" s="304"/>
      <c r="H308" s="303"/>
      <c r="I308" s="299"/>
      <c r="J308" s="305" t="e">
        <f t="shared" si="94"/>
        <v>#VALUE!</v>
      </c>
      <c r="K308" s="196"/>
      <c r="L308" s="2"/>
      <c r="M308" s="152"/>
      <c r="N308" s="154">
        <f t="shared" si="95"/>
        <v>0</v>
      </c>
    </row>
    <row r="309" spans="1:14" ht="38.25" outlineLevel="1" x14ac:dyDescent="0.2">
      <c r="A309" s="282" t="s">
        <v>181</v>
      </c>
      <c r="B309" s="284" t="s">
        <v>116</v>
      </c>
      <c r="C309" s="423">
        <v>99253</v>
      </c>
      <c r="D309" s="264" t="s">
        <v>434</v>
      </c>
      <c r="E309" s="265" t="s">
        <v>14</v>
      </c>
      <c r="F309" s="419">
        <v>9</v>
      </c>
      <c r="G309" s="200"/>
      <c r="H309" s="265" t="e">
        <f>ROUND(G309*(1+$F$754),2)</f>
        <v>#VALUE!</v>
      </c>
      <c r="I309" s="265" t="e">
        <f t="shared" ref="I309:I310" si="96">ROUND(H309*F309,2)</f>
        <v>#VALUE!</v>
      </c>
      <c r="J309" s="274" t="e">
        <f t="shared" si="94"/>
        <v>#VALUE!</v>
      </c>
      <c r="K309" s="198"/>
      <c r="L309" s="2"/>
      <c r="M309" s="152"/>
      <c r="N309" s="154">
        <f t="shared" si="95"/>
        <v>-9</v>
      </c>
    </row>
    <row r="310" spans="1:14" ht="12.75" outlineLevel="1" x14ac:dyDescent="0.2">
      <c r="A310" s="282" t="s">
        <v>343</v>
      </c>
      <c r="B310" s="284" t="s">
        <v>198</v>
      </c>
      <c r="C310" s="423" t="s">
        <v>1012</v>
      </c>
      <c r="D310" s="264" t="s">
        <v>1013</v>
      </c>
      <c r="E310" s="265" t="s">
        <v>775</v>
      </c>
      <c r="F310" s="419">
        <v>9</v>
      </c>
      <c r="G310" s="281">
        <f>Composições!G868</f>
        <v>0</v>
      </c>
      <c r="H310" s="265" t="e">
        <f>ROUND(G310*(1+$F$754),2)</f>
        <v>#VALUE!</v>
      </c>
      <c r="I310" s="265" t="e">
        <f t="shared" si="96"/>
        <v>#VALUE!</v>
      </c>
      <c r="J310" s="274" t="e">
        <f t="shared" si="94"/>
        <v>#VALUE!</v>
      </c>
      <c r="K310" s="198"/>
      <c r="L310" s="2"/>
      <c r="M310" s="152"/>
      <c r="N310" s="154">
        <f t="shared" si="95"/>
        <v>-9</v>
      </c>
    </row>
    <row r="311" spans="1:14" ht="12.75" outlineLevel="1" x14ac:dyDescent="0.2">
      <c r="A311" s="298" t="s">
        <v>1324</v>
      </c>
      <c r="B311" s="299"/>
      <c r="C311" s="300"/>
      <c r="D311" s="355" t="s">
        <v>1014</v>
      </c>
      <c r="E311" s="302" t="e">
        <f>SUM(I312:I313)</f>
        <v>#VALUE!</v>
      </c>
      <c r="F311" s="303"/>
      <c r="G311" s="304"/>
      <c r="H311" s="303"/>
      <c r="I311" s="299"/>
      <c r="J311" s="305" t="e">
        <f>E311/$G$753</f>
        <v>#VALUE!</v>
      </c>
      <c r="K311" s="196"/>
      <c r="L311" s="2"/>
      <c r="M311" s="152"/>
      <c r="N311" s="154">
        <f t="shared" si="95"/>
        <v>0</v>
      </c>
    </row>
    <row r="312" spans="1:14" ht="12.75" outlineLevel="1" x14ac:dyDescent="0.2">
      <c r="A312" s="282" t="s">
        <v>1322</v>
      </c>
      <c r="B312" s="284" t="s">
        <v>198</v>
      </c>
      <c r="C312" s="423" t="s">
        <v>1015</v>
      </c>
      <c r="D312" s="264" t="s">
        <v>1016</v>
      </c>
      <c r="E312" s="265" t="s">
        <v>775</v>
      </c>
      <c r="F312" s="419">
        <v>2</v>
      </c>
      <c r="G312" s="281">
        <f>Composições!G876</f>
        <v>0</v>
      </c>
      <c r="H312" s="265" t="e">
        <f>ROUND(G312*(1+$F$754),2)</f>
        <v>#VALUE!</v>
      </c>
      <c r="I312" s="265" t="e">
        <f t="shared" ref="I312:I313" si="97">ROUND(H312*F312,2)</f>
        <v>#VALUE!</v>
      </c>
      <c r="J312" s="274" t="e">
        <f>I312/$G$753</f>
        <v>#VALUE!</v>
      </c>
      <c r="K312" s="198"/>
      <c r="L312" s="2"/>
      <c r="M312" s="152"/>
      <c r="N312" s="154">
        <f t="shared" si="95"/>
        <v>-2</v>
      </c>
    </row>
    <row r="313" spans="1:14" ht="13.5" outlineLevel="1" thickBot="1" x14ac:dyDescent="0.25">
      <c r="A313" s="282" t="s">
        <v>1323</v>
      </c>
      <c r="B313" s="284" t="s">
        <v>198</v>
      </c>
      <c r="C313" s="423" t="s">
        <v>1017</v>
      </c>
      <c r="D313" s="264" t="s">
        <v>1018</v>
      </c>
      <c r="E313" s="265" t="s">
        <v>775</v>
      </c>
      <c r="F313" s="419">
        <v>2</v>
      </c>
      <c r="G313" s="281">
        <f>Composições!G884</f>
        <v>0</v>
      </c>
      <c r="H313" s="265" t="e">
        <f>ROUND(G313*(1+$F$754),2)</f>
        <v>#VALUE!</v>
      </c>
      <c r="I313" s="265" t="e">
        <f t="shared" si="97"/>
        <v>#VALUE!</v>
      </c>
      <c r="J313" s="274" t="e">
        <f>I313/$G$753</f>
        <v>#VALUE!</v>
      </c>
      <c r="K313" s="198"/>
      <c r="L313" s="2"/>
      <c r="M313" s="152"/>
      <c r="N313" s="154">
        <f t="shared" si="95"/>
        <v>-2</v>
      </c>
    </row>
    <row r="314" spans="1:14" ht="15.75" outlineLevel="1" thickBot="1" x14ac:dyDescent="0.25">
      <c r="A314" s="246">
        <v>14</v>
      </c>
      <c r="B314" s="247"/>
      <c r="C314" s="276"/>
      <c r="D314" s="249" t="s">
        <v>1019</v>
      </c>
      <c r="E314" s="250" t="e">
        <f>SUM(E315,E338,E346)</f>
        <v>#VALUE!</v>
      </c>
      <c r="F314" s="250"/>
      <c r="G314" s="251"/>
      <c r="H314" s="250"/>
      <c r="I314" s="250"/>
      <c r="J314" s="252" t="e">
        <f>E314/$G$753</f>
        <v>#VALUE!</v>
      </c>
      <c r="K314" s="196"/>
      <c r="L314" s="2"/>
      <c r="M314" s="152"/>
      <c r="N314" s="154">
        <f t="shared" si="95"/>
        <v>0</v>
      </c>
    </row>
    <row r="315" spans="1:14" s="19" customFormat="1" ht="12.75" outlineLevel="1" x14ac:dyDescent="0.2">
      <c r="A315" s="253" t="s">
        <v>85</v>
      </c>
      <c r="B315" s="254"/>
      <c r="C315" s="255"/>
      <c r="D315" s="256" t="s">
        <v>435</v>
      </c>
      <c r="E315" s="257" t="e">
        <f>SUM(I316:I337)</f>
        <v>#VALUE!</v>
      </c>
      <c r="F315" s="258"/>
      <c r="G315" s="259"/>
      <c r="H315" s="258"/>
      <c r="I315" s="254"/>
      <c r="J315" s="260" t="e">
        <f>E315/$G$753</f>
        <v>#VALUE!</v>
      </c>
      <c r="K315" s="196"/>
      <c r="L315" s="18"/>
      <c r="M315" s="152"/>
      <c r="N315" s="154">
        <f t="shared" si="95"/>
        <v>0</v>
      </c>
    </row>
    <row r="316" spans="1:14" s="19" customFormat="1" ht="38.25" outlineLevel="1" x14ac:dyDescent="0.2">
      <c r="A316" s="306" t="s">
        <v>86</v>
      </c>
      <c r="B316" s="461" t="s">
        <v>116</v>
      </c>
      <c r="C316" s="462">
        <v>89711</v>
      </c>
      <c r="D316" s="308" t="s">
        <v>437</v>
      </c>
      <c r="E316" s="273" t="s">
        <v>127</v>
      </c>
      <c r="F316" s="419">
        <v>76.400000000000006</v>
      </c>
      <c r="G316" s="200"/>
      <c r="H316" s="265" t="e">
        <f t="shared" ref="H316:H337" si="98">ROUND(G316*(1+$F$754),2)</f>
        <v>#VALUE!</v>
      </c>
      <c r="I316" s="265" t="e">
        <f t="shared" ref="I316" si="99">ROUND(H316*F316,2)</f>
        <v>#VALUE!</v>
      </c>
      <c r="J316" s="463" t="e">
        <f t="shared" ref="J316:J337" si="100">I316/$G$753</f>
        <v>#VALUE!</v>
      </c>
      <c r="K316" s="198"/>
      <c r="L316" s="18"/>
      <c r="M316" s="152"/>
      <c r="N316" s="154">
        <f t="shared" si="95"/>
        <v>-76.400000000000006</v>
      </c>
    </row>
    <row r="317" spans="1:14" s="19" customFormat="1" ht="38.25" outlineLevel="1" x14ac:dyDescent="0.2">
      <c r="A317" s="306" t="s">
        <v>87</v>
      </c>
      <c r="B317" s="461" t="s">
        <v>116</v>
      </c>
      <c r="C317" s="462">
        <v>89712</v>
      </c>
      <c r="D317" s="308" t="s">
        <v>438</v>
      </c>
      <c r="E317" s="273" t="s">
        <v>127</v>
      </c>
      <c r="F317" s="419">
        <v>139.5</v>
      </c>
      <c r="G317" s="200"/>
      <c r="H317" s="265" t="e">
        <f t="shared" si="98"/>
        <v>#VALUE!</v>
      </c>
      <c r="I317" s="265" t="e">
        <f t="shared" ref="I317:I337" si="101">ROUND(H317*F317,2)</f>
        <v>#VALUE!</v>
      </c>
      <c r="J317" s="463" t="e">
        <f t="shared" si="100"/>
        <v>#VALUE!</v>
      </c>
      <c r="K317" s="198"/>
      <c r="L317" s="18"/>
      <c r="M317" s="152"/>
      <c r="N317" s="154">
        <f t="shared" si="95"/>
        <v>-139.5</v>
      </c>
    </row>
    <row r="318" spans="1:14" s="19" customFormat="1" ht="38.25" outlineLevel="1" x14ac:dyDescent="0.2">
      <c r="A318" s="306" t="s">
        <v>88</v>
      </c>
      <c r="B318" s="461" t="s">
        <v>116</v>
      </c>
      <c r="C318" s="462">
        <v>89713</v>
      </c>
      <c r="D318" s="308" t="s">
        <v>439</v>
      </c>
      <c r="E318" s="273" t="s">
        <v>127</v>
      </c>
      <c r="F318" s="419">
        <v>3.9</v>
      </c>
      <c r="G318" s="200"/>
      <c r="H318" s="265" t="e">
        <f t="shared" si="98"/>
        <v>#VALUE!</v>
      </c>
      <c r="I318" s="265" t="e">
        <f t="shared" si="101"/>
        <v>#VALUE!</v>
      </c>
      <c r="J318" s="463" t="e">
        <f t="shared" si="100"/>
        <v>#VALUE!</v>
      </c>
      <c r="K318" s="198"/>
      <c r="L318" s="18"/>
      <c r="M318" s="152"/>
      <c r="N318" s="154">
        <f t="shared" si="95"/>
        <v>-3.9</v>
      </c>
    </row>
    <row r="319" spans="1:14" s="19" customFormat="1" ht="38.25" outlineLevel="1" x14ac:dyDescent="0.2">
      <c r="A319" s="306" t="s">
        <v>344</v>
      </c>
      <c r="B319" s="461" t="s">
        <v>116</v>
      </c>
      <c r="C319" s="462">
        <v>89714</v>
      </c>
      <c r="D319" s="308" t="s">
        <v>436</v>
      </c>
      <c r="E319" s="273" t="s">
        <v>127</v>
      </c>
      <c r="F319" s="419">
        <v>147.69999999999999</v>
      </c>
      <c r="G319" s="200"/>
      <c r="H319" s="265" t="e">
        <f t="shared" si="98"/>
        <v>#VALUE!</v>
      </c>
      <c r="I319" s="265" t="e">
        <f t="shared" si="101"/>
        <v>#VALUE!</v>
      </c>
      <c r="J319" s="463" t="e">
        <f t="shared" si="100"/>
        <v>#VALUE!</v>
      </c>
      <c r="K319" s="198"/>
      <c r="L319" s="18"/>
      <c r="M319" s="152"/>
      <c r="N319" s="154">
        <f t="shared" si="95"/>
        <v>-147.69999999999999</v>
      </c>
    </row>
    <row r="320" spans="1:14" s="19" customFormat="1" ht="25.5" outlineLevel="1" x14ac:dyDescent="0.2">
      <c r="A320" s="306" t="s">
        <v>345</v>
      </c>
      <c r="B320" s="461" t="s">
        <v>116</v>
      </c>
      <c r="C320" s="462">
        <v>89849</v>
      </c>
      <c r="D320" s="308" t="s">
        <v>1020</v>
      </c>
      <c r="E320" s="273" t="s">
        <v>127</v>
      </c>
      <c r="F320" s="419">
        <v>29.7</v>
      </c>
      <c r="G320" s="200"/>
      <c r="H320" s="265" t="e">
        <f t="shared" si="98"/>
        <v>#VALUE!</v>
      </c>
      <c r="I320" s="265" t="e">
        <f t="shared" si="101"/>
        <v>#VALUE!</v>
      </c>
      <c r="J320" s="463" t="e">
        <f t="shared" si="100"/>
        <v>#VALUE!</v>
      </c>
      <c r="K320" s="198"/>
      <c r="L320" s="18"/>
      <c r="M320" s="152"/>
      <c r="N320" s="154">
        <f t="shared" si="95"/>
        <v>-29.7</v>
      </c>
    </row>
    <row r="321" spans="1:14" s="19" customFormat="1" ht="38.25" outlineLevel="1" x14ac:dyDescent="0.2">
      <c r="A321" s="306" t="s">
        <v>346</v>
      </c>
      <c r="B321" s="461" t="s">
        <v>116</v>
      </c>
      <c r="C321" s="462">
        <v>104341</v>
      </c>
      <c r="D321" s="308" t="s">
        <v>450</v>
      </c>
      <c r="E321" s="273" t="s">
        <v>14</v>
      </c>
      <c r="F321" s="419">
        <v>12</v>
      </c>
      <c r="G321" s="200"/>
      <c r="H321" s="265" t="e">
        <f t="shared" si="98"/>
        <v>#VALUE!</v>
      </c>
      <c r="I321" s="265" t="e">
        <f t="shared" si="101"/>
        <v>#VALUE!</v>
      </c>
      <c r="J321" s="463" t="e">
        <f t="shared" si="100"/>
        <v>#VALUE!</v>
      </c>
      <c r="K321" s="198"/>
      <c r="L321" s="18"/>
      <c r="M321" s="152"/>
      <c r="N321" s="154">
        <f t="shared" si="95"/>
        <v>-12</v>
      </c>
    </row>
    <row r="322" spans="1:14" s="19" customFormat="1" ht="38.25" outlineLevel="1" x14ac:dyDescent="0.2">
      <c r="A322" s="306" t="s">
        <v>347</v>
      </c>
      <c r="B322" s="461" t="s">
        <v>116</v>
      </c>
      <c r="C322" s="462">
        <v>89728</v>
      </c>
      <c r="D322" s="308" t="s">
        <v>1021</v>
      </c>
      <c r="E322" s="273" t="s">
        <v>14</v>
      </c>
      <c r="F322" s="419">
        <v>48</v>
      </c>
      <c r="G322" s="200"/>
      <c r="H322" s="265" t="e">
        <f t="shared" si="98"/>
        <v>#VALUE!</v>
      </c>
      <c r="I322" s="265" t="e">
        <f t="shared" si="101"/>
        <v>#VALUE!</v>
      </c>
      <c r="J322" s="463" t="e">
        <f t="shared" si="100"/>
        <v>#VALUE!</v>
      </c>
      <c r="K322" s="198"/>
      <c r="L322" s="18"/>
      <c r="M322" s="152"/>
      <c r="N322" s="154">
        <f t="shared" si="95"/>
        <v>-48</v>
      </c>
    </row>
    <row r="323" spans="1:14" s="19" customFormat="1" ht="38.25" outlineLevel="1" x14ac:dyDescent="0.2">
      <c r="A323" s="306" t="s">
        <v>348</v>
      </c>
      <c r="B323" s="461" t="s">
        <v>116</v>
      </c>
      <c r="C323" s="462">
        <v>89733</v>
      </c>
      <c r="D323" s="308" t="s">
        <v>1022</v>
      </c>
      <c r="E323" s="273" t="s">
        <v>14</v>
      </c>
      <c r="F323" s="419">
        <v>2</v>
      </c>
      <c r="G323" s="200"/>
      <c r="H323" s="265" t="e">
        <f t="shared" si="98"/>
        <v>#VALUE!</v>
      </c>
      <c r="I323" s="265" t="e">
        <f t="shared" si="101"/>
        <v>#VALUE!</v>
      </c>
      <c r="J323" s="463" t="e">
        <f t="shared" si="100"/>
        <v>#VALUE!</v>
      </c>
      <c r="K323" s="198"/>
      <c r="L323" s="18"/>
      <c r="M323" s="152"/>
      <c r="N323" s="154">
        <f t="shared" si="95"/>
        <v>-2</v>
      </c>
    </row>
    <row r="324" spans="1:14" s="19" customFormat="1" ht="38.25" outlineLevel="1" x14ac:dyDescent="0.2">
      <c r="A324" s="306" t="s">
        <v>480</v>
      </c>
      <c r="B324" s="461" t="s">
        <v>116</v>
      </c>
      <c r="C324" s="462">
        <v>89748</v>
      </c>
      <c r="D324" s="308" t="s">
        <v>1023</v>
      </c>
      <c r="E324" s="273" t="s">
        <v>14</v>
      </c>
      <c r="F324" s="419">
        <v>14</v>
      </c>
      <c r="G324" s="200"/>
      <c r="H324" s="265" t="e">
        <f t="shared" si="98"/>
        <v>#VALUE!</v>
      </c>
      <c r="I324" s="265" t="e">
        <f t="shared" si="101"/>
        <v>#VALUE!</v>
      </c>
      <c r="J324" s="463" t="e">
        <f t="shared" si="100"/>
        <v>#VALUE!</v>
      </c>
      <c r="K324" s="198"/>
      <c r="L324" s="18"/>
      <c r="M324" s="152"/>
      <c r="N324" s="154">
        <f t="shared" si="95"/>
        <v>-14</v>
      </c>
    </row>
    <row r="325" spans="1:14" s="19" customFormat="1" ht="38.25" outlineLevel="1" x14ac:dyDescent="0.2">
      <c r="A325" s="306" t="s">
        <v>481</v>
      </c>
      <c r="B325" s="461" t="s">
        <v>116</v>
      </c>
      <c r="C325" s="462">
        <v>89726</v>
      </c>
      <c r="D325" s="308" t="s">
        <v>440</v>
      </c>
      <c r="E325" s="273" t="s">
        <v>14</v>
      </c>
      <c r="F325" s="419">
        <v>33</v>
      </c>
      <c r="G325" s="200"/>
      <c r="H325" s="265" t="e">
        <f t="shared" si="98"/>
        <v>#VALUE!</v>
      </c>
      <c r="I325" s="265" t="e">
        <f t="shared" si="101"/>
        <v>#VALUE!</v>
      </c>
      <c r="J325" s="463" t="e">
        <f t="shared" si="100"/>
        <v>#VALUE!</v>
      </c>
      <c r="K325" s="198"/>
      <c r="L325" s="18"/>
      <c r="M325" s="152"/>
      <c r="N325" s="154">
        <f t="shared" si="95"/>
        <v>-33</v>
      </c>
    </row>
    <row r="326" spans="1:14" s="19" customFormat="1" ht="38.25" outlineLevel="1" x14ac:dyDescent="0.2">
      <c r="A326" s="306" t="s">
        <v>482</v>
      </c>
      <c r="B326" s="461" t="s">
        <v>116</v>
      </c>
      <c r="C326" s="462">
        <v>89732</v>
      </c>
      <c r="D326" s="308" t="s">
        <v>441</v>
      </c>
      <c r="E326" s="273" t="s">
        <v>14</v>
      </c>
      <c r="F326" s="419">
        <v>37</v>
      </c>
      <c r="G326" s="200"/>
      <c r="H326" s="265" t="e">
        <f t="shared" si="98"/>
        <v>#VALUE!</v>
      </c>
      <c r="I326" s="265" t="e">
        <f t="shared" si="101"/>
        <v>#VALUE!</v>
      </c>
      <c r="J326" s="463" t="e">
        <f t="shared" si="100"/>
        <v>#VALUE!</v>
      </c>
      <c r="K326" s="198"/>
      <c r="L326" s="18"/>
      <c r="M326" s="152"/>
      <c r="N326" s="154">
        <f t="shared" si="95"/>
        <v>-37</v>
      </c>
    </row>
    <row r="327" spans="1:14" s="19" customFormat="1" ht="38.25" outlineLevel="1" x14ac:dyDescent="0.2">
      <c r="A327" s="306" t="s">
        <v>483</v>
      </c>
      <c r="B327" s="461" t="s">
        <v>116</v>
      </c>
      <c r="C327" s="462">
        <v>89739</v>
      </c>
      <c r="D327" s="308" t="s">
        <v>442</v>
      </c>
      <c r="E327" s="273" t="s">
        <v>14</v>
      </c>
      <c r="F327" s="419">
        <v>2</v>
      </c>
      <c r="G327" s="200"/>
      <c r="H327" s="265" t="e">
        <f t="shared" si="98"/>
        <v>#VALUE!</v>
      </c>
      <c r="I327" s="265" t="e">
        <f t="shared" si="101"/>
        <v>#VALUE!</v>
      </c>
      <c r="J327" s="463" t="e">
        <f t="shared" si="100"/>
        <v>#VALUE!</v>
      </c>
      <c r="K327" s="198"/>
      <c r="L327" s="18"/>
      <c r="M327" s="152"/>
      <c r="N327" s="154">
        <f t="shared" si="95"/>
        <v>-2</v>
      </c>
    </row>
    <row r="328" spans="1:14" s="19" customFormat="1" ht="38.25" outlineLevel="1" x14ac:dyDescent="0.2">
      <c r="A328" s="306" t="s">
        <v>484</v>
      </c>
      <c r="B328" s="461" t="s">
        <v>116</v>
      </c>
      <c r="C328" s="462">
        <v>89746</v>
      </c>
      <c r="D328" s="308" t="s">
        <v>443</v>
      </c>
      <c r="E328" s="273" t="s">
        <v>14</v>
      </c>
      <c r="F328" s="419">
        <v>16</v>
      </c>
      <c r="G328" s="200"/>
      <c r="H328" s="265" t="e">
        <f t="shared" si="98"/>
        <v>#VALUE!</v>
      </c>
      <c r="I328" s="265" t="e">
        <f t="shared" si="101"/>
        <v>#VALUE!</v>
      </c>
      <c r="J328" s="463" t="e">
        <f t="shared" si="100"/>
        <v>#VALUE!</v>
      </c>
      <c r="K328" s="198"/>
      <c r="L328" s="18"/>
      <c r="M328" s="152"/>
      <c r="N328" s="154">
        <f t="shared" si="95"/>
        <v>-16</v>
      </c>
    </row>
    <row r="329" spans="1:14" s="19" customFormat="1" ht="38.25" outlineLevel="1" x14ac:dyDescent="0.2">
      <c r="A329" s="306" t="s">
        <v>485</v>
      </c>
      <c r="B329" s="461" t="s">
        <v>116</v>
      </c>
      <c r="C329" s="462">
        <v>89724</v>
      </c>
      <c r="D329" s="308" t="s">
        <v>446</v>
      </c>
      <c r="E329" s="273" t="s">
        <v>14</v>
      </c>
      <c r="F329" s="419">
        <v>29</v>
      </c>
      <c r="G329" s="200"/>
      <c r="H329" s="265" t="e">
        <f t="shared" si="98"/>
        <v>#VALUE!</v>
      </c>
      <c r="I329" s="265" t="e">
        <f t="shared" si="101"/>
        <v>#VALUE!</v>
      </c>
      <c r="J329" s="463" t="e">
        <f t="shared" si="100"/>
        <v>#VALUE!</v>
      </c>
      <c r="K329" s="198"/>
      <c r="L329" s="18"/>
      <c r="M329" s="152"/>
      <c r="N329" s="154">
        <f t="shared" si="95"/>
        <v>-29</v>
      </c>
    </row>
    <row r="330" spans="1:14" s="19" customFormat="1" ht="38.25" outlineLevel="1" x14ac:dyDescent="0.2">
      <c r="A330" s="306" t="s">
        <v>486</v>
      </c>
      <c r="B330" s="461" t="s">
        <v>116</v>
      </c>
      <c r="C330" s="462">
        <v>89731</v>
      </c>
      <c r="D330" s="308" t="s">
        <v>445</v>
      </c>
      <c r="E330" s="273" t="s">
        <v>14</v>
      </c>
      <c r="F330" s="419">
        <v>26</v>
      </c>
      <c r="G330" s="200"/>
      <c r="H330" s="265" t="e">
        <f t="shared" si="98"/>
        <v>#VALUE!</v>
      </c>
      <c r="I330" s="265" t="e">
        <f t="shared" si="101"/>
        <v>#VALUE!</v>
      </c>
      <c r="J330" s="463" t="e">
        <f t="shared" si="100"/>
        <v>#VALUE!</v>
      </c>
      <c r="K330" s="198"/>
      <c r="L330" s="18"/>
      <c r="M330" s="152"/>
      <c r="N330" s="154">
        <f t="shared" si="95"/>
        <v>-26</v>
      </c>
    </row>
    <row r="331" spans="1:14" s="19" customFormat="1" ht="38.25" outlineLevel="1" x14ac:dyDescent="0.2">
      <c r="A331" s="306" t="s">
        <v>487</v>
      </c>
      <c r="B331" s="461" t="s">
        <v>116</v>
      </c>
      <c r="C331" s="462">
        <v>89744</v>
      </c>
      <c r="D331" s="308" t="s">
        <v>444</v>
      </c>
      <c r="E331" s="273" t="s">
        <v>14</v>
      </c>
      <c r="F331" s="419">
        <v>5</v>
      </c>
      <c r="G331" s="200"/>
      <c r="H331" s="265" t="e">
        <f t="shared" si="98"/>
        <v>#VALUE!</v>
      </c>
      <c r="I331" s="265" t="e">
        <f t="shared" si="101"/>
        <v>#VALUE!</v>
      </c>
      <c r="J331" s="463" t="e">
        <f t="shared" si="100"/>
        <v>#VALUE!</v>
      </c>
      <c r="K331" s="198"/>
      <c r="L331" s="18"/>
      <c r="M331" s="152"/>
      <c r="N331" s="154">
        <f t="shared" si="95"/>
        <v>-5</v>
      </c>
    </row>
    <row r="332" spans="1:14" s="19" customFormat="1" ht="38.25" outlineLevel="1" x14ac:dyDescent="0.2">
      <c r="A332" s="306" t="s">
        <v>488</v>
      </c>
      <c r="B332" s="461" t="s">
        <v>116</v>
      </c>
      <c r="C332" s="462">
        <v>89797</v>
      </c>
      <c r="D332" s="308" t="s">
        <v>1024</v>
      </c>
      <c r="E332" s="273" t="s">
        <v>14</v>
      </c>
      <c r="F332" s="419">
        <v>8</v>
      </c>
      <c r="G332" s="200"/>
      <c r="H332" s="265" t="e">
        <f t="shared" si="98"/>
        <v>#VALUE!</v>
      </c>
      <c r="I332" s="265" t="e">
        <f t="shared" si="101"/>
        <v>#VALUE!</v>
      </c>
      <c r="J332" s="463" t="e">
        <f t="shared" si="100"/>
        <v>#VALUE!</v>
      </c>
      <c r="K332" s="198"/>
      <c r="L332" s="18"/>
      <c r="M332" s="152"/>
      <c r="N332" s="154">
        <f t="shared" si="95"/>
        <v>-8</v>
      </c>
    </row>
    <row r="333" spans="1:14" s="19" customFormat="1" ht="38.25" outlineLevel="1" x14ac:dyDescent="0.2">
      <c r="A333" s="306" t="s">
        <v>489</v>
      </c>
      <c r="B333" s="461" t="s">
        <v>116</v>
      </c>
      <c r="C333" s="462">
        <v>89785</v>
      </c>
      <c r="D333" s="308" t="s">
        <v>1025</v>
      </c>
      <c r="E333" s="273" t="s">
        <v>14</v>
      </c>
      <c r="F333" s="419">
        <v>12</v>
      </c>
      <c r="G333" s="200"/>
      <c r="H333" s="265" t="e">
        <f t="shared" si="98"/>
        <v>#VALUE!</v>
      </c>
      <c r="I333" s="265" t="e">
        <f t="shared" si="101"/>
        <v>#VALUE!</v>
      </c>
      <c r="J333" s="463" t="e">
        <f t="shared" si="100"/>
        <v>#VALUE!</v>
      </c>
      <c r="K333" s="198"/>
      <c r="L333" s="18"/>
      <c r="M333" s="152"/>
      <c r="N333" s="154">
        <f t="shared" si="95"/>
        <v>-12</v>
      </c>
    </row>
    <row r="334" spans="1:14" s="19" customFormat="1" ht="38.25" outlineLevel="1" x14ac:dyDescent="0.2">
      <c r="A334" s="306" t="s">
        <v>490</v>
      </c>
      <c r="B334" s="461" t="s">
        <v>116</v>
      </c>
      <c r="C334" s="462">
        <v>89783</v>
      </c>
      <c r="D334" s="308" t="s">
        <v>1026</v>
      </c>
      <c r="E334" s="273" t="s">
        <v>14</v>
      </c>
      <c r="F334" s="419">
        <v>6</v>
      </c>
      <c r="G334" s="200"/>
      <c r="H334" s="265" t="e">
        <f t="shared" si="98"/>
        <v>#VALUE!</v>
      </c>
      <c r="I334" s="265" t="e">
        <f t="shared" si="101"/>
        <v>#VALUE!</v>
      </c>
      <c r="J334" s="463" t="e">
        <f t="shared" si="100"/>
        <v>#VALUE!</v>
      </c>
      <c r="K334" s="198"/>
      <c r="L334" s="18"/>
      <c r="M334" s="152"/>
      <c r="N334" s="154">
        <f t="shared" si="95"/>
        <v>-6</v>
      </c>
    </row>
    <row r="335" spans="1:14" s="19" customFormat="1" ht="38.25" outlineLevel="1" x14ac:dyDescent="0.2">
      <c r="A335" s="306" t="s">
        <v>491</v>
      </c>
      <c r="B335" s="461" t="s">
        <v>116</v>
      </c>
      <c r="C335" s="462">
        <v>89569</v>
      </c>
      <c r="D335" s="308" t="s">
        <v>1027</v>
      </c>
      <c r="E335" s="273" t="s">
        <v>14</v>
      </c>
      <c r="F335" s="419">
        <v>3</v>
      </c>
      <c r="G335" s="200"/>
      <c r="H335" s="265" t="e">
        <f t="shared" si="98"/>
        <v>#VALUE!</v>
      </c>
      <c r="I335" s="265" t="e">
        <f t="shared" si="101"/>
        <v>#VALUE!</v>
      </c>
      <c r="J335" s="463" t="e">
        <f t="shared" si="100"/>
        <v>#VALUE!</v>
      </c>
      <c r="K335" s="198"/>
      <c r="L335" s="18"/>
      <c r="M335" s="152"/>
      <c r="N335" s="154">
        <f t="shared" si="95"/>
        <v>-3</v>
      </c>
    </row>
    <row r="336" spans="1:14" s="19" customFormat="1" ht="25.5" outlineLevel="1" x14ac:dyDescent="0.2">
      <c r="A336" s="306" t="s">
        <v>492</v>
      </c>
      <c r="B336" s="461" t="s">
        <v>198</v>
      </c>
      <c r="C336" s="462" t="s">
        <v>1028</v>
      </c>
      <c r="D336" s="308" t="s">
        <v>1029</v>
      </c>
      <c r="E336" s="273" t="s">
        <v>775</v>
      </c>
      <c r="F336" s="419">
        <v>7</v>
      </c>
      <c r="G336" s="268">
        <f>Composições!G892</f>
        <v>0</v>
      </c>
      <c r="H336" s="265" t="e">
        <f t="shared" si="98"/>
        <v>#VALUE!</v>
      </c>
      <c r="I336" s="265" t="e">
        <f t="shared" si="101"/>
        <v>#VALUE!</v>
      </c>
      <c r="J336" s="463" t="e">
        <f t="shared" si="100"/>
        <v>#VALUE!</v>
      </c>
      <c r="K336" s="198"/>
      <c r="L336" s="18"/>
      <c r="M336" s="152"/>
      <c r="N336" s="154">
        <f t="shared" si="95"/>
        <v>-7</v>
      </c>
    </row>
    <row r="337" spans="1:14" s="19" customFormat="1" ht="38.25" outlineLevel="1" x14ac:dyDescent="0.2">
      <c r="A337" s="306" t="s">
        <v>493</v>
      </c>
      <c r="B337" s="461" t="s">
        <v>116</v>
      </c>
      <c r="C337" s="462">
        <v>89784</v>
      </c>
      <c r="D337" s="308" t="s">
        <v>448</v>
      </c>
      <c r="E337" s="273" t="s">
        <v>14</v>
      </c>
      <c r="F337" s="419">
        <v>1</v>
      </c>
      <c r="G337" s="200"/>
      <c r="H337" s="265" t="e">
        <f t="shared" si="98"/>
        <v>#VALUE!</v>
      </c>
      <c r="I337" s="265" t="e">
        <f t="shared" si="101"/>
        <v>#VALUE!</v>
      </c>
      <c r="J337" s="463" t="e">
        <f t="shared" si="100"/>
        <v>#VALUE!</v>
      </c>
      <c r="K337" s="198"/>
      <c r="L337" s="18"/>
      <c r="M337" s="152"/>
      <c r="N337" s="154">
        <f t="shared" si="95"/>
        <v>-1</v>
      </c>
    </row>
    <row r="338" spans="1:14" ht="12.75" outlineLevel="1" x14ac:dyDescent="0.2">
      <c r="A338" s="464" t="s">
        <v>349</v>
      </c>
      <c r="B338" s="465"/>
      <c r="C338" s="466"/>
      <c r="D338" s="467" t="s">
        <v>433</v>
      </c>
      <c r="E338" s="468" t="e">
        <f>SUM(I339:I345)</f>
        <v>#VALUE!</v>
      </c>
      <c r="F338" s="465"/>
      <c r="G338" s="469"/>
      <c r="H338" s="465"/>
      <c r="I338" s="465"/>
      <c r="J338" s="470" t="e">
        <f>E338/$G$753</f>
        <v>#VALUE!</v>
      </c>
      <c r="K338" s="196"/>
      <c r="L338" s="2"/>
      <c r="M338" s="152"/>
      <c r="N338" s="154">
        <f t="shared" si="95"/>
        <v>0</v>
      </c>
    </row>
    <row r="339" spans="1:14" ht="38.25" outlineLevel="1" x14ac:dyDescent="0.2">
      <c r="A339" s="306" t="s">
        <v>350</v>
      </c>
      <c r="B339" s="462" t="s">
        <v>116</v>
      </c>
      <c r="C339" s="461">
        <v>99253</v>
      </c>
      <c r="D339" s="308" t="s">
        <v>434</v>
      </c>
      <c r="E339" s="273" t="s">
        <v>14</v>
      </c>
      <c r="F339" s="419">
        <v>12</v>
      </c>
      <c r="G339" s="200"/>
      <c r="H339" s="265" t="e">
        <f t="shared" ref="H339:H345" si="102">ROUND(G339*(1+$F$754),2)</f>
        <v>#VALUE!</v>
      </c>
      <c r="I339" s="265" t="e">
        <f t="shared" ref="I339" si="103">ROUND(H339*F339,2)</f>
        <v>#VALUE!</v>
      </c>
      <c r="J339" s="471" t="e">
        <f t="shared" ref="J339:J345" si="104">I339/$G$753</f>
        <v>#VALUE!</v>
      </c>
      <c r="K339" s="198"/>
      <c r="L339" s="2"/>
      <c r="M339" s="152"/>
      <c r="N339" s="154">
        <f t="shared" si="95"/>
        <v>-12</v>
      </c>
    </row>
    <row r="340" spans="1:14" ht="12.75" outlineLevel="1" x14ac:dyDescent="0.2">
      <c r="A340" s="306" t="s">
        <v>494</v>
      </c>
      <c r="B340" s="462" t="s">
        <v>198</v>
      </c>
      <c r="C340" s="461" t="s">
        <v>1518</v>
      </c>
      <c r="D340" s="308" t="s">
        <v>1519</v>
      </c>
      <c r="E340" s="273" t="s">
        <v>775</v>
      </c>
      <c r="F340" s="419">
        <v>12</v>
      </c>
      <c r="G340" s="281">
        <f>Composições!G902</f>
        <v>0</v>
      </c>
      <c r="H340" s="265" t="e">
        <f t="shared" si="102"/>
        <v>#VALUE!</v>
      </c>
      <c r="I340" s="265" t="e">
        <f t="shared" ref="I340:I345" si="105">ROUND(H340*F340,2)</f>
        <v>#VALUE!</v>
      </c>
      <c r="J340" s="472" t="e">
        <f t="shared" si="104"/>
        <v>#VALUE!</v>
      </c>
      <c r="K340" s="198"/>
      <c r="L340" s="2"/>
      <c r="M340" s="152"/>
      <c r="N340" s="154">
        <f t="shared" si="95"/>
        <v>-12</v>
      </c>
    </row>
    <row r="341" spans="1:14" ht="38.25" outlineLevel="1" x14ac:dyDescent="0.2">
      <c r="A341" s="306" t="s">
        <v>495</v>
      </c>
      <c r="B341" s="462" t="s">
        <v>116</v>
      </c>
      <c r="C341" s="461">
        <v>104328</v>
      </c>
      <c r="D341" s="308" t="s">
        <v>1520</v>
      </c>
      <c r="E341" s="273" t="s">
        <v>14</v>
      </c>
      <c r="F341" s="419">
        <v>12</v>
      </c>
      <c r="G341" s="200"/>
      <c r="H341" s="265" t="e">
        <f t="shared" si="102"/>
        <v>#VALUE!</v>
      </c>
      <c r="I341" s="265" t="e">
        <f t="shared" si="105"/>
        <v>#VALUE!</v>
      </c>
      <c r="J341" s="471" t="e">
        <f t="shared" si="104"/>
        <v>#VALUE!</v>
      </c>
      <c r="K341" s="198"/>
      <c r="L341" s="2"/>
      <c r="M341" s="152"/>
      <c r="N341" s="154">
        <f t="shared" si="95"/>
        <v>-12</v>
      </c>
    </row>
    <row r="342" spans="1:14" ht="38.25" outlineLevel="1" x14ac:dyDescent="0.2">
      <c r="A342" s="306" t="s">
        <v>1523</v>
      </c>
      <c r="B342" s="462" t="s">
        <v>116</v>
      </c>
      <c r="C342" s="461">
        <v>89708</v>
      </c>
      <c r="D342" s="308" t="s">
        <v>447</v>
      </c>
      <c r="E342" s="273" t="s">
        <v>14</v>
      </c>
      <c r="F342" s="419">
        <v>3</v>
      </c>
      <c r="G342" s="200"/>
      <c r="H342" s="265" t="e">
        <f t="shared" si="102"/>
        <v>#VALUE!</v>
      </c>
      <c r="I342" s="265" t="e">
        <f t="shared" si="105"/>
        <v>#VALUE!</v>
      </c>
      <c r="J342" s="472" t="e">
        <f t="shared" si="104"/>
        <v>#VALUE!</v>
      </c>
      <c r="K342" s="198"/>
      <c r="L342" s="2"/>
      <c r="M342" s="152"/>
      <c r="N342" s="154">
        <f t="shared" si="95"/>
        <v>-3</v>
      </c>
    </row>
    <row r="343" spans="1:14" ht="25.5" outlineLevel="1" x14ac:dyDescent="0.2">
      <c r="A343" s="306" t="s">
        <v>1524</v>
      </c>
      <c r="B343" s="462" t="s">
        <v>116</v>
      </c>
      <c r="C343" s="461">
        <v>89495</v>
      </c>
      <c r="D343" s="308" t="s">
        <v>1521</v>
      </c>
      <c r="E343" s="273" t="s">
        <v>14</v>
      </c>
      <c r="F343" s="419">
        <v>16</v>
      </c>
      <c r="G343" s="200"/>
      <c r="H343" s="265" t="e">
        <f t="shared" si="102"/>
        <v>#VALUE!</v>
      </c>
      <c r="I343" s="265" t="e">
        <f t="shared" si="105"/>
        <v>#VALUE!</v>
      </c>
      <c r="J343" s="472" t="e">
        <f t="shared" si="104"/>
        <v>#VALUE!</v>
      </c>
      <c r="K343" s="198"/>
      <c r="L343" s="2"/>
      <c r="M343" s="152"/>
      <c r="N343" s="154">
        <f t="shared" si="95"/>
        <v>-16</v>
      </c>
    </row>
    <row r="344" spans="1:14" ht="25.5" outlineLevel="1" x14ac:dyDescent="0.2">
      <c r="A344" s="306" t="s">
        <v>1525</v>
      </c>
      <c r="B344" s="462" t="s">
        <v>198</v>
      </c>
      <c r="C344" s="461" t="s">
        <v>1734</v>
      </c>
      <c r="D344" s="308" t="s">
        <v>1735</v>
      </c>
      <c r="E344" s="273" t="s">
        <v>898</v>
      </c>
      <c r="F344" s="419">
        <v>3</v>
      </c>
      <c r="G344" s="473">
        <f>Composições!G910</f>
        <v>0</v>
      </c>
      <c r="H344" s="273" t="e">
        <f t="shared" si="102"/>
        <v>#VALUE!</v>
      </c>
      <c r="I344" s="273" t="e">
        <f t="shared" si="105"/>
        <v>#VALUE!</v>
      </c>
      <c r="J344" s="472" t="e">
        <f t="shared" si="104"/>
        <v>#VALUE!</v>
      </c>
      <c r="K344" s="198"/>
      <c r="L344" s="2"/>
      <c r="M344" s="152"/>
      <c r="N344" s="154">
        <f t="shared" si="95"/>
        <v>-3</v>
      </c>
    </row>
    <row r="345" spans="1:14" ht="25.5" outlineLevel="1" x14ac:dyDescent="0.2">
      <c r="A345" s="306" t="s">
        <v>1526</v>
      </c>
      <c r="B345" s="462" t="s">
        <v>116</v>
      </c>
      <c r="C345" s="461">
        <v>98102</v>
      </c>
      <c r="D345" s="308" t="s">
        <v>1522</v>
      </c>
      <c r="E345" s="474" t="s">
        <v>14</v>
      </c>
      <c r="F345" s="419">
        <v>5</v>
      </c>
      <c r="G345" s="200"/>
      <c r="H345" s="265" t="e">
        <f t="shared" si="102"/>
        <v>#VALUE!</v>
      </c>
      <c r="I345" s="265" t="e">
        <f t="shared" si="105"/>
        <v>#VALUE!</v>
      </c>
      <c r="J345" s="471" t="e">
        <f t="shared" si="104"/>
        <v>#VALUE!</v>
      </c>
      <c r="K345" s="198"/>
      <c r="L345" s="2"/>
      <c r="M345" s="152"/>
      <c r="N345" s="154">
        <f t="shared" si="95"/>
        <v>-5</v>
      </c>
    </row>
    <row r="346" spans="1:14" ht="12.75" outlineLevel="1" x14ac:dyDescent="0.2">
      <c r="A346" s="464" t="s">
        <v>351</v>
      </c>
      <c r="B346" s="465"/>
      <c r="C346" s="466"/>
      <c r="D346" s="467" t="s">
        <v>1030</v>
      </c>
      <c r="E346" s="468" t="e">
        <f>SUM(I347:I355)</f>
        <v>#VALUE!</v>
      </c>
      <c r="F346" s="465"/>
      <c r="G346" s="469"/>
      <c r="H346" s="465"/>
      <c r="I346" s="465"/>
      <c r="J346" s="470" t="e">
        <f>E346/$G$753</f>
        <v>#VALUE!</v>
      </c>
      <c r="K346" s="196"/>
      <c r="L346" s="2"/>
      <c r="M346" s="152"/>
      <c r="N346" s="154">
        <f t="shared" si="95"/>
        <v>0</v>
      </c>
    </row>
    <row r="347" spans="1:14" ht="38.25" outlineLevel="1" x14ac:dyDescent="0.2">
      <c r="A347" s="306" t="s">
        <v>352</v>
      </c>
      <c r="B347" s="462" t="s">
        <v>116</v>
      </c>
      <c r="C347" s="461">
        <v>89732</v>
      </c>
      <c r="D347" s="308" t="s">
        <v>441</v>
      </c>
      <c r="E347" s="273" t="s">
        <v>14</v>
      </c>
      <c r="F347" s="285">
        <v>6</v>
      </c>
      <c r="G347" s="200"/>
      <c r="H347" s="265" t="e">
        <f t="shared" ref="H347:H355" si="106">ROUND(G347*(1+$F$754),2)</f>
        <v>#VALUE!</v>
      </c>
      <c r="I347" s="265" t="e">
        <f t="shared" ref="I347" si="107">ROUND(H347*F347,2)</f>
        <v>#VALUE!</v>
      </c>
      <c r="J347" s="463" t="e">
        <f t="shared" ref="J347:J355" si="108">I347/$G$753</f>
        <v>#VALUE!</v>
      </c>
      <c r="K347" s="198"/>
      <c r="L347" s="2"/>
      <c r="M347" s="152"/>
      <c r="N347" s="154">
        <f t="shared" si="95"/>
        <v>-6</v>
      </c>
    </row>
    <row r="348" spans="1:14" ht="38.25" outlineLevel="1" x14ac:dyDescent="0.2">
      <c r="A348" s="306" t="s">
        <v>353</v>
      </c>
      <c r="B348" s="462" t="s">
        <v>116</v>
      </c>
      <c r="C348" s="461">
        <v>89731</v>
      </c>
      <c r="D348" s="308" t="s">
        <v>445</v>
      </c>
      <c r="E348" s="273" t="s">
        <v>14</v>
      </c>
      <c r="F348" s="285">
        <v>77</v>
      </c>
      <c r="G348" s="200"/>
      <c r="H348" s="265" t="e">
        <f t="shared" si="106"/>
        <v>#VALUE!</v>
      </c>
      <c r="I348" s="265" t="e">
        <f t="shared" ref="I348:I355" si="109">ROUND(H348*F348,2)</f>
        <v>#VALUE!</v>
      </c>
      <c r="J348" s="463" t="e">
        <f t="shared" si="108"/>
        <v>#VALUE!</v>
      </c>
      <c r="K348" s="198"/>
      <c r="L348" s="2"/>
      <c r="M348" s="152"/>
      <c r="N348" s="154">
        <f t="shared" si="95"/>
        <v>-77</v>
      </c>
    </row>
    <row r="349" spans="1:14" ht="38.25" outlineLevel="1" x14ac:dyDescent="0.2">
      <c r="A349" s="306" t="s">
        <v>354</v>
      </c>
      <c r="B349" s="462" t="s">
        <v>116</v>
      </c>
      <c r="C349" s="461">
        <v>89785</v>
      </c>
      <c r="D349" s="308" t="s">
        <v>1025</v>
      </c>
      <c r="E349" s="273" t="s">
        <v>14</v>
      </c>
      <c r="F349" s="285">
        <v>7</v>
      </c>
      <c r="G349" s="200"/>
      <c r="H349" s="265" t="e">
        <f t="shared" si="106"/>
        <v>#VALUE!</v>
      </c>
      <c r="I349" s="265" t="e">
        <f t="shared" si="109"/>
        <v>#VALUE!</v>
      </c>
      <c r="J349" s="463" t="e">
        <f t="shared" si="108"/>
        <v>#VALUE!</v>
      </c>
      <c r="K349" s="198"/>
      <c r="L349" s="2"/>
      <c r="M349" s="152"/>
      <c r="N349" s="154">
        <f t="shared" si="95"/>
        <v>-7</v>
      </c>
    </row>
    <row r="350" spans="1:14" ht="38.25" outlineLevel="1" x14ac:dyDescent="0.2">
      <c r="A350" s="306" t="s">
        <v>2017</v>
      </c>
      <c r="B350" s="462" t="s">
        <v>116</v>
      </c>
      <c r="C350" s="461">
        <v>89753</v>
      </c>
      <c r="D350" s="308" t="s">
        <v>1031</v>
      </c>
      <c r="E350" s="273" t="s">
        <v>14</v>
      </c>
      <c r="F350" s="285">
        <v>6</v>
      </c>
      <c r="G350" s="200"/>
      <c r="H350" s="265" t="e">
        <f t="shared" si="106"/>
        <v>#VALUE!</v>
      </c>
      <c r="I350" s="265" t="e">
        <f t="shared" si="109"/>
        <v>#VALUE!</v>
      </c>
      <c r="J350" s="463" t="e">
        <f t="shared" si="108"/>
        <v>#VALUE!</v>
      </c>
      <c r="K350" s="198"/>
      <c r="L350" s="2"/>
      <c r="M350" s="152"/>
      <c r="N350" s="154">
        <f t="shared" si="95"/>
        <v>-6</v>
      </c>
    </row>
    <row r="351" spans="1:14" ht="38.25" outlineLevel="1" x14ac:dyDescent="0.2">
      <c r="A351" s="306" t="s">
        <v>2018</v>
      </c>
      <c r="B351" s="462" t="s">
        <v>116</v>
      </c>
      <c r="C351" s="461">
        <v>104348</v>
      </c>
      <c r="D351" s="308" t="s">
        <v>449</v>
      </c>
      <c r="E351" s="273" t="s">
        <v>14</v>
      </c>
      <c r="F351" s="285">
        <v>7</v>
      </c>
      <c r="G351" s="200"/>
      <c r="H351" s="265" t="e">
        <f t="shared" si="106"/>
        <v>#VALUE!</v>
      </c>
      <c r="I351" s="265" t="e">
        <f t="shared" si="109"/>
        <v>#VALUE!</v>
      </c>
      <c r="J351" s="463" t="e">
        <f t="shared" si="108"/>
        <v>#VALUE!</v>
      </c>
      <c r="K351" s="198"/>
      <c r="L351" s="2"/>
      <c r="M351" s="152"/>
      <c r="N351" s="154">
        <f t="shared" si="95"/>
        <v>-7</v>
      </c>
    </row>
    <row r="352" spans="1:14" ht="38.25" outlineLevel="1" x14ac:dyDescent="0.2">
      <c r="A352" s="306" t="s">
        <v>2019</v>
      </c>
      <c r="B352" s="462" t="s">
        <v>116</v>
      </c>
      <c r="C352" s="461">
        <v>89712</v>
      </c>
      <c r="D352" s="308" t="s">
        <v>438</v>
      </c>
      <c r="E352" s="273" t="s">
        <v>127</v>
      </c>
      <c r="F352" s="285">
        <v>203.2</v>
      </c>
      <c r="G352" s="200"/>
      <c r="H352" s="265" t="e">
        <f t="shared" si="106"/>
        <v>#VALUE!</v>
      </c>
      <c r="I352" s="265" t="e">
        <f t="shared" si="109"/>
        <v>#VALUE!</v>
      </c>
      <c r="J352" s="463" t="e">
        <f t="shared" si="108"/>
        <v>#VALUE!</v>
      </c>
      <c r="K352" s="198"/>
      <c r="L352" s="2"/>
      <c r="M352" s="152"/>
      <c r="N352" s="154">
        <f t="shared" si="95"/>
        <v>-203.2</v>
      </c>
    </row>
    <row r="353" spans="1:14" ht="38.25" outlineLevel="1" x14ac:dyDescent="0.2">
      <c r="A353" s="306" t="s">
        <v>2020</v>
      </c>
      <c r="B353" s="462" t="s">
        <v>116</v>
      </c>
      <c r="C353" s="461">
        <v>104344</v>
      </c>
      <c r="D353" s="308" t="s">
        <v>1032</v>
      </c>
      <c r="E353" s="273" t="s">
        <v>14</v>
      </c>
      <c r="F353" s="285">
        <v>4</v>
      </c>
      <c r="G353" s="200"/>
      <c r="H353" s="265" t="e">
        <f t="shared" si="106"/>
        <v>#VALUE!</v>
      </c>
      <c r="I353" s="265" t="e">
        <f t="shared" si="109"/>
        <v>#VALUE!</v>
      </c>
      <c r="J353" s="463" t="e">
        <f t="shared" si="108"/>
        <v>#VALUE!</v>
      </c>
      <c r="K353" s="198"/>
      <c r="L353" s="2"/>
      <c r="M353" s="152"/>
      <c r="N353" s="154">
        <f t="shared" si="95"/>
        <v>-4</v>
      </c>
    </row>
    <row r="354" spans="1:14" ht="38.25" outlineLevel="1" x14ac:dyDescent="0.2">
      <c r="A354" s="306" t="s">
        <v>2021</v>
      </c>
      <c r="B354" s="462" t="s">
        <v>116</v>
      </c>
      <c r="C354" s="461">
        <v>89784</v>
      </c>
      <c r="D354" s="308" t="s">
        <v>448</v>
      </c>
      <c r="E354" s="273" t="s">
        <v>14</v>
      </c>
      <c r="F354" s="285">
        <v>52</v>
      </c>
      <c r="G354" s="200"/>
      <c r="H354" s="265" t="e">
        <f t="shared" si="106"/>
        <v>#VALUE!</v>
      </c>
      <c r="I354" s="265" t="e">
        <f t="shared" si="109"/>
        <v>#VALUE!</v>
      </c>
      <c r="J354" s="463" t="e">
        <f t="shared" si="108"/>
        <v>#VALUE!</v>
      </c>
      <c r="K354" s="198"/>
      <c r="L354" s="2"/>
      <c r="M354" s="152"/>
      <c r="N354" s="154">
        <f t="shared" si="95"/>
        <v>-52</v>
      </c>
    </row>
    <row r="355" spans="1:14" ht="26.25" outlineLevel="1" thickBot="1" x14ac:dyDescent="0.25">
      <c r="A355" s="306" t="s">
        <v>2022</v>
      </c>
      <c r="B355" s="462" t="s">
        <v>116</v>
      </c>
      <c r="C355" s="461">
        <v>89630</v>
      </c>
      <c r="D355" s="308" t="s">
        <v>304</v>
      </c>
      <c r="E355" s="273" t="s">
        <v>14</v>
      </c>
      <c r="F355" s="285">
        <v>3</v>
      </c>
      <c r="G355" s="200"/>
      <c r="H355" s="265" t="e">
        <f t="shared" si="106"/>
        <v>#VALUE!</v>
      </c>
      <c r="I355" s="265" t="e">
        <f t="shared" si="109"/>
        <v>#VALUE!</v>
      </c>
      <c r="J355" s="463" t="e">
        <f t="shared" si="108"/>
        <v>#VALUE!</v>
      </c>
      <c r="K355" s="198"/>
      <c r="L355" s="2"/>
      <c r="M355" s="152"/>
      <c r="N355" s="154">
        <f t="shared" si="95"/>
        <v>-3</v>
      </c>
    </row>
    <row r="356" spans="1:14" ht="15.75" outlineLevel="1" thickBot="1" x14ac:dyDescent="0.25">
      <c r="A356" s="246">
        <v>15</v>
      </c>
      <c r="B356" s="247"/>
      <c r="C356" s="276"/>
      <c r="D356" s="249" t="s">
        <v>451</v>
      </c>
      <c r="E356" s="250" t="e">
        <f>SUM(E357)</f>
        <v>#VALUE!</v>
      </c>
      <c r="F356" s="250"/>
      <c r="G356" s="251"/>
      <c r="H356" s="250"/>
      <c r="I356" s="250"/>
      <c r="J356" s="252" t="e">
        <f>E356/$G$753</f>
        <v>#VALUE!</v>
      </c>
      <c r="K356" s="196"/>
      <c r="L356" s="2"/>
      <c r="M356" s="152"/>
      <c r="N356" s="154">
        <f t="shared" si="95"/>
        <v>0</v>
      </c>
    </row>
    <row r="357" spans="1:14" ht="12.75" outlineLevel="1" x14ac:dyDescent="0.2">
      <c r="A357" s="253" t="s">
        <v>90</v>
      </c>
      <c r="B357" s="254"/>
      <c r="C357" s="255"/>
      <c r="D357" s="256" t="s">
        <v>451</v>
      </c>
      <c r="E357" s="257" t="e">
        <f>SUM(I358:I391)</f>
        <v>#VALUE!</v>
      </c>
      <c r="F357" s="258"/>
      <c r="G357" s="259"/>
      <c r="H357" s="258"/>
      <c r="I357" s="254"/>
      <c r="J357" s="260" t="e">
        <f>E357/$G$753</f>
        <v>#VALUE!</v>
      </c>
      <c r="K357" s="196"/>
      <c r="L357" s="2"/>
      <c r="M357" s="152"/>
      <c r="N357" s="154">
        <f t="shared" si="95"/>
        <v>0</v>
      </c>
    </row>
    <row r="358" spans="1:14" ht="25.5" outlineLevel="1" x14ac:dyDescent="0.2">
      <c r="A358" s="475" t="s">
        <v>91</v>
      </c>
      <c r="B358" s="476" t="s">
        <v>116</v>
      </c>
      <c r="C358" s="477" t="s">
        <v>2114</v>
      </c>
      <c r="D358" s="478" t="s">
        <v>2115</v>
      </c>
      <c r="E358" s="320" t="s">
        <v>14</v>
      </c>
      <c r="F358" s="321">
        <v>4</v>
      </c>
      <c r="G358" s="200"/>
      <c r="H358" s="273" t="e">
        <f t="shared" ref="H358:H391" si="110">ROUND(G358*(1+$F$754),2)</f>
        <v>#VALUE!</v>
      </c>
      <c r="I358" s="273" t="e">
        <f t="shared" ref="I358" si="111">ROUND(H358*F358,2)</f>
        <v>#VALUE!</v>
      </c>
      <c r="J358" s="479" t="e">
        <f t="shared" ref="J358:J391" si="112">I358/$G$753</f>
        <v>#VALUE!</v>
      </c>
      <c r="K358" s="167"/>
      <c r="L358" s="152"/>
      <c r="M358" s="152"/>
      <c r="N358" s="154">
        <f t="shared" si="95"/>
        <v>-4</v>
      </c>
    </row>
    <row r="359" spans="1:14" ht="25.5" outlineLevel="1" x14ac:dyDescent="0.2">
      <c r="A359" s="480" t="s">
        <v>92</v>
      </c>
      <c r="B359" s="481" t="s">
        <v>116</v>
      </c>
      <c r="C359" s="482">
        <v>100848</v>
      </c>
      <c r="D359" s="483" t="s">
        <v>1532</v>
      </c>
      <c r="E359" s="346" t="s">
        <v>14</v>
      </c>
      <c r="F359" s="347">
        <v>10</v>
      </c>
      <c r="G359" s="648"/>
      <c r="H359" s="265" t="e">
        <f t="shared" si="110"/>
        <v>#VALUE!</v>
      </c>
      <c r="I359" s="265" t="e">
        <f t="shared" ref="I359:I391" si="113">ROUND(H359*F359,2)</f>
        <v>#VALUE!</v>
      </c>
      <c r="J359" s="479" t="e">
        <f t="shared" si="112"/>
        <v>#VALUE!</v>
      </c>
      <c r="K359" s="167"/>
      <c r="L359" s="152"/>
      <c r="M359" s="152"/>
      <c r="N359" s="154">
        <f t="shared" ref="N359:N422" si="114">M359-F359</f>
        <v>-10</v>
      </c>
    </row>
    <row r="360" spans="1:14" ht="25.5" outlineLevel="1" x14ac:dyDescent="0.2">
      <c r="A360" s="480" t="s">
        <v>93</v>
      </c>
      <c r="B360" s="481" t="s">
        <v>116</v>
      </c>
      <c r="C360" s="482">
        <v>100849</v>
      </c>
      <c r="D360" s="483" t="s">
        <v>1533</v>
      </c>
      <c r="E360" s="346" t="s">
        <v>14</v>
      </c>
      <c r="F360" s="347">
        <v>4</v>
      </c>
      <c r="G360" s="631"/>
      <c r="H360" s="265" t="e">
        <f t="shared" si="110"/>
        <v>#VALUE!</v>
      </c>
      <c r="I360" s="265" t="e">
        <f t="shared" si="113"/>
        <v>#VALUE!</v>
      </c>
      <c r="J360" s="479" t="e">
        <f t="shared" si="112"/>
        <v>#VALUE!</v>
      </c>
      <c r="K360" s="167"/>
      <c r="L360" s="152"/>
      <c r="M360" s="152"/>
      <c r="N360" s="154">
        <f t="shared" si="114"/>
        <v>-4</v>
      </c>
    </row>
    <row r="361" spans="1:14" ht="12.75" outlineLevel="1" x14ac:dyDescent="0.2">
      <c r="A361" s="486" t="s">
        <v>182</v>
      </c>
      <c r="B361" s="481" t="s">
        <v>116</v>
      </c>
      <c r="C361" s="482">
        <v>100851</v>
      </c>
      <c r="D361" s="483" t="s">
        <v>1534</v>
      </c>
      <c r="E361" s="346" t="s">
        <v>14</v>
      </c>
      <c r="F361" s="347">
        <v>10</v>
      </c>
      <c r="G361" s="649"/>
      <c r="H361" s="265" t="e">
        <f t="shared" si="110"/>
        <v>#VALUE!</v>
      </c>
      <c r="I361" s="265" t="e">
        <f t="shared" si="113"/>
        <v>#VALUE!</v>
      </c>
      <c r="J361" s="479" t="e">
        <f t="shared" si="112"/>
        <v>#VALUE!</v>
      </c>
      <c r="K361" s="167"/>
      <c r="L361" s="152"/>
      <c r="M361" s="152"/>
      <c r="N361" s="154">
        <f t="shared" si="114"/>
        <v>-10</v>
      </c>
    </row>
    <row r="362" spans="1:14" ht="25.5" outlineLevel="1" x14ac:dyDescent="0.2">
      <c r="A362" s="480" t="s">
        <v>183</v>
      </c>
      <c r="B362" s="481" t="s">
        <v>198</v>
      </c>
      <c r="C362" s="482" t="s">
        <v>452</v>
      </c>
      <c r="D362" s="483" t="s">
        <v>1033</v>
      </c>
      <c r="E362" s="346" t="s">
        <v>775</v>
      </c>
      <c r="F362" s="347">
        <v>2</v>
      </c>
      <c r="G362" s="487">
        <f>Composições!G921</f>
        <v>0</v>
      </c>
      <c r="H362" s="265" t="e">
        <f t="shared" si="110"/>
        <v>#VALUE!</v>
      </c>
      <c r="I362" s="265" t="e">
        <f t="shared" si="113"/>
        <v>#VALUE!</v>
      </c>
      <c r="J362" s="479" t="e">
        <f t="shared" si="112"/>
        <v>#VALUE!</v>
      </c>
      <c r="K362" s="167"/>
      <c r="L362" s="152"/>
      <c r="M362" s="152"/>
      <c r="N362" s="154">
        <f t="shared" si="114"/>
        <v>-2</v>
      </c>
    </row>
    <row r="363" spans="1:14" ht="25.5" outlineLevel="1" x14ac:dyDescent="0.2">
      <c r="A363" s="480" t="s">
        <v>184</v>
      </c>
      <c r="B363" s="331" t="s">
        <v>198</v>
      </c>
      <c r="C363" s="482" t="s">
        <v>453</v>
      </c>
      <c r="D363" s="483" t="s">
        <v>1034</v>
      </c>
      <c r="E363" s="346" t="s">
        <v>775</v>
      </c>
      <c r="F363" s="347">
        <v>3</v>
      </c>
      <c r="G363" s="487">
        <f>Composições!G933</f>
        <v>0</v>
      </c>
      <c r="H363" s="265" t="e">
        <f t="shared" si="110"/>
        <v>#VALUE!</v>
      </c>
      <c r="I363" s="265" t="e">
        <f t="shared" si="113"/>
        <v>#VALUE!</v>
      </c>
      <c r="J363" s="479" t="e">
        <f t="shared" si="112"/>
        <v>#VALUE!</v>
      </c>
      <c r="K363" s="167"/>
      <c r="L363" s="152"/>
      <c r="M363" s="152"/>
      <c r="N363" s="154">
        <f t="shared" si="114"/>
        <v>-3</v>
      </c>
    </row>
    <row r="364" spans="1:14" ht="25.5" outlineLevel="1" x14ac:dyDescent="0.2">
      <c r="A364" s="488" t="s">
        <v>185</v>
      </c>
      <c r="B364" s="489" t="s">
        <v>116</v>
      </c>
      <c r="C364" s="482">
        <v>86901</v>
      </c>
      <c r="D364" s="483" t="s">
        <v>1535</v>
      </c>
      <c r="E364" s="346" t="s">
        <v>14</v>
      </c>
      <c r="F364" s="347">
        <v>14</v>
      </c>
      <c r="G364" s="649"/>
      <c r="H364" s="265" t="e">
        <f t="shared" si="110"/>
        <v>#VALUE!</v>
      </c>
      <c r="I364" s="265" t="e">
        <f t="shared" si="113"/>
        <v>#VALUE!</v>
      </c>
      <c r="J364" s="479" t="e">
        <f t="shared" si="112"/>
        <v>#VALUE!</v>
      </c>
      <c r="K364" s="167"/>
      <c r="L364" s="152"/>
      <c r="M364" s="152"/>
      <c r="N364" s="154">
        <f t="shared" si="114"/>
        <v>-14</v>
      </c>
    </row>
    <row r="365" spans="1:14" ht="25.5" outlineLevel="1" x14ac:dyDescent="0.2">
      <c r="A365" s="480" t="s">
        <v>186</v>
      </c>
      <c r="B365" s="481" t="s">
        <v>116</v>
      </c>
      <c r="C365" s="482">
        <v>86902</v>
      </c>
      <c r="D365" s="483" t="s">
        <v>1536</v>
      </c>
      <c r="E365" s="346" t="s">
        <v>14</v>
      </c>
      <c r="F365" s="347">
        <v>2</v>
      </c>
      <c r="G365" s="631"/>
      <c r="H365" s="265" t="e">
        <f t="shared" si="110"/>
        <v>#VALUE!</v>
      </c>
      <c r="I365" s="265" t="e">
        <f t="shared" si="113"/>
        <v>#VALUE!</v>
      </c>
      <c r="J365" s="479" t="e">
        <f t="shared" si="112"/>
        <v>#VALUE!</v>
      </c>
      <c r="K365" s="167"/>
      <c r="L365" s="152"/>
      <c r="M365" s="152"/>
      <c r="N365" s="154">
        <f t="shared" si="114"/>
        <v>-2</v>
      </c>
    </row>
    <row r="366" spans="1:14" ht="25.5" outlineLevel="1" x14ac:dyDescent="0.2">
      <c r="A366" s="486" t="s">
        <v>187</v>
      </c>
      <c r="B366" s="481" t="s">
        <v>116</v>
      </c>
      <c r="C366" s="482">
        <v>86872</v>
      </c>
      <c r="D366" s="483" t="s">
        <v>1537</v>
      </c>
      <c r="E366" s="346" t="s">
        <v>14</v>
      </c>
      <c r="F366" s="347">
        <v>4</v>
      </c>
      <c r="G366" s="631"/>
      <c r="H366" s="265" t="e">
        <f t="shared" si="110"/>
        <v>#VALUE!</v>
      </c>
      <c r="I366" s="265" t="e">
        <f t="shared" si="113"/>
        <v>#VALUE!</v>
      </c>
      <c r="J366" s="479" t="e">
        <f t="shared" si="112"/>
        <v>#VALUE!</v>
      </c>
      <c r="K366" s="167"/>
      <c r="L366" s="152"/>
      <c r="M366" s="152"/>
      <c r="N366" s="154">
        <f t="shared" si="114"/>
        <v>-4</v>
      </c>
    </row>
    <row r="367" spans="1:14" ht="25.5" outlineLevel="1" x14ac:dyDescent="0.2">
      <c r="A367" s="480" t="s">
        <v>188</v>
      </c>
      <c r="B367" s="481" t="s">
        <v>116</v>
      </c>
      <c r="C367" s="482">
        <v>86900</v>
      </c>
      <c r="D367" s="483" t="s">
        <v>1538</v>
      </c>
      <c r="E367" s="346" t="s">
        <v>14</v>
      </c>
      <c r="F367" s="347">
        <v>4</v>
      </c>
      <c r="G367" s="648"/>
      <c r="H367" s="265" t="e">
        <f t="shared" si="110"/>
        <v>#VALUE!</v>
      </c>
      <c r="I367" s="265" t="e">
        <f t="shared" si="113"/>
        <v>#VALUE!</v>
      </c>
      <c r="J367" s="479" t="e">
        <f t="shared" si="112"/>
        <v>#VALUE!</v>
      </c>
      <c r="K367" s="167"/>
      <c r="L367" s="152"/>
      <c r="M367" s="152"/>
      <c r="N367" s="154">
        <f t="shared" si="114"/>
        <v>-4</v>
      </c>
    </row>
    <row r="368" spans="1:14" ht="25.5" outlineLevel="1" x14ac:dyDescent="0.2">
      <c r="A368" s="486" t="s">
        <v>189</v>
      </c>
      <c r="B368" s="331" t="s">
        <v>198</v>
      </c>
      <c r="C368" s="482" t="s">
        <v>454</v>
      </c>
      <c r="D368" s="483" t="s">
        <v>1035</v>
      </c>
      <c r="E368" s="346" t="s">
        <v>775</v>
      </c>
      <c r="F368" s="347">
        <v>8</v>
      </c>
      <c r="G368" s="485">
        <f>Composições!G943</f>
        <v>0</v>
      </c>
      <c r="H368" s="265" t="e">
        <f t="shared" si="110"/>
        <v>#VALUE!</v>
      </c>
      <c r="I368" s="265" t="e">
        <f t="shared" si="113"/>
        <v>#VALUE!</v>
      </c>
      <c r="J368" s="479" t="e">
        <f t="shared" si="112"/>
        <v>#VALUE!</v>
      </c>
      <c r="K368" s="167"/>
      <c r="L368" s="152"/>
      <c r="M368" s="152"/>
      <c r="N368" s="154">
        <f t="shared" si="114"/>
        <v>-8</v>
      </c>
    </row>
    <row r="369" spans="1:14" ht="25.5" outlineLevel="1" x14ac:dyDescent="0.2">
      <c r="A369" s="480" t="s">
        <v>190</v>
      </c>
      <c r="B369" s="489" t="s">
        <v>116</v>
      </c>
      <c r="C369" s="482">
        <v>100852</v>
      </c>
      <c r="D369" s="483" t="s">
        <v>1539</v>
      </c>
      <c r="E369" s="346" t="s">
        <v>14</v>
      </c>
      <c r="F369" s="347">
        <v>1</v>
      </c>
      <c r="G369" s="631"/>
      <c r="H369" s="265" t="e">
        <f t="shared" si="110"/>
        <v>#VALUE!</v>
      </c>
      <c r="I369" s="265" t="e">
        <f t="shared" si="113"/>
        <v>#VALUE!</v>
      </c>
      <c r="J369" s="479" t="e">
        <f t="shared" si="112"/>
        <v>#VALUE!</v>
      </c>
      <c r="K369" s="167"/>
      <c r="L369" s="152"/>
      <c r="M369" s="152"/>
      <c r="N369" s="154">
        <f t="shared" si="114"/>
        <v>-1</v>
      </c>
    </row>
    <row r="370" spans="1:14" ht="25.5" outlineLevel="1" x14ac:dyDescent="0.2">
      <c r="A370" s="480" t="s">
        <v>496</v>
      </c>
      <c r="B370" s="331" t="s">
        <v>116</v>
      </c>
      <c r="C370" s="482">
        <v>86877</v>
      </c>
      <c r="D370" s="483" t="s">
        <v>1540</v>
      </c>
      <c r="E370" s="346" t="s">
        <v>14</v>
      </c>
      <c r="F370" s="347">
        <v>25</v>
      </c>
      <c r="G370" s="631"/>
      <c r="H370" s="265" t="e">
        <f t="shared" si="110"/>
        <v>#VALUE!</v>
      </c>
      <c r="I370" s="265" t="e">
        <f t="shared" si="113"/>
        <v>#VALUE!</v>
      </c>
      <c r="J370" s="479" t="e">
        <f t="shared" si="112"/>
        <v>#VALUE!</v>
      </c>
      <c r="K370" s="167"/>
      <c r="L370" s="152"/>
      <c r="M370" s="152"/>
      <c r="N370" s="154">
        <f t="shared" si="114"/>
        <v>-25</v>
      </c>
    </row>
    <row r="371" spans="1:14" ht="25.5" outlineLevel="1" x14ac:dyDescent="0.2">
      <c r="A371" s="486" t="s">
        <v>1325</v>
      </c>
      <c r="B371" s="331" t="s">
        <v>116</v>
      </c>
      <c r="C371" s="482">
        <v>86878</v>
      </c>
      <c r="D371" s="483" t="s">
        <v>1541</v>
      </c>
      <c r="E371" s="346" t="s">
        <v>14</v>
      </c>
      <c r="F371" s="347">
        <v>13</v>
      </c>
      <c r="G371" s="648"/>
      <c r="H371" s="265" t="e">
        <f t="shared" si="110"/>
        <v>#VALUE!</v>
      </c>
      <c r="I371" s="265" t="e">
        <f t="shared" si="113"/>
        <v>#VALUE!</v>
      </c>
      <c r="J371" s="479" t="e">
        <f t="shared" si="112"/>
        <v>#VALUE!</v>
      </c>
      <c r="K371" s="167"/>
      <c r="L371" s="152"/>
      <c r="M371" s="152"/>
      <c r="N371" s="154">
        <f t="shared" si="114"/>
        <v>-13</v>
      </c>
    </row>
    <row r="372" spans="1:14" ht="25.5" outlineLevel="1" x14ac:dyDescent="0.2">
      <c r="A372" s="480" t="s">
        <v>1326</v>
      </c>
      <c r="B372" s="331" t="s">
        <v>116</v>
      </c>
      <c r="C372" s="482">
        <v>86883</v>
      </c>
      <c r="D372" s="483" t="s">
        <v>1542</v>
      </c>
      <c r="E372" s="346" t="s">
        <v>14</v>
      </c>
      <c r="F372" s="347">
        <v>4</v>
      </c>
      <c r="G372" s="631"/>
      <c r="H372" s="265" t="e">
        <f t="shared" si="110"/>
        <v>#VALUE!</v>
      </c>
      <c r="I372" s="265" t="e">
        <f t="shared" si="113"/>
        <v>#VALUE!</v>
      </c>
      <c r="J372" s="479" t="e">
        <f t="shared" si="112"/>
        <v>#VALUE!</v>
      </c>
      <c r="K372" s="167"/>
      <c r="L372" s="152"/>
      <c r="M372" s="152"/>
      <c r="N372" s="154">
        <f t="shared" si="114"/>
        <v>-4</v>
      </c>
    </row>
    <row r="373" spans="1:14" ht="25.5" outlineLevel="1" x14ac:dyDescent="0.2">
      <c r="A373" s="480" t="s">
        <v>1327</v>
      </c>
      <c r="B373" s="331" t="s">
        <v>116</v>
      </c>
      <c r="C373" s="482">
        <v>86882</v>
      </c>
      <c r="D373" s="483" t="s">
        <v>1543</v>
      </c>
      <c r="E373" s="346" t="s">
        <v>14</v>
      </c>
      <c r="F373" s="347">
        <v>34</v>
      </c>
      <c r="G373" s="648"/>
      <c r="H373" s="265" t="e">
        <f t="shared" si="110"/>
        <v>#VALUE!</v>
      </c>
      <c r="I373" s="265" t="e">
        <f t="shared" si="113"/>
        <v>#VALUE!</v>
      </c>
      <c r="J373" s="479" t="e">
        <f t="shared" si="112"/>
        <v>#VALUE!</v>
      </c>
      <c r="K373" s="167"/>
      <c r="L373" s="152"/>
      <c r="M373" s="152"/>
      <c r="N373" s="154">
        <f t="shared" si="114"/>
        <v>-34</v>
      </c>
    </row>
    <row r="374" spans="1:14" ht="25.5" outlineLevel="1" x14ac:dyDescent="0.2">
      <c r="A374" s="480" t="s">
        <v>1328</v>
      </c>
      <c r="B374" s="489" t="s">
        <v>198</v>
      </c>
      <c r="C374" s="482" t="s">
        <v>455</v>
      </c>
      <c r="D374" s="483" t="s">
        <v>1036</v>
      </c>
      <c r="E374" s="346" t="s">
        <v>775</v>
      </c>
      <c r="F374" s="347">
        <v>16</v>
      </c>
      <c r="G374" s="485">
        <f>Composições!G952</f>
        <v>0</v>
      </c>
      <c r="H374" s="265" t="e">
        <f t="shared" si="110"/>
        <v>#VALUE!</v>
      </c>
      <c r="I374" s="265" t="e">
        <f t="shared" si="113"/>
        <v>#VALUE!</v>
      </c>
      <c r="J374" s="479" t="e">
        <f t="shared" si="112"/>
        <v>#VALUE!</v>
      </c>
      <c r="K374" s="167"/>
      <c r="L374" s="152"/>
      <c r="M374" s="152"/>
      <c r="N374" s="154">
        <f t="shared" si="114"/>
        <v>-16</v>
      </c>
    </row>
    <row r="375" spans="1:14" ht="25.5" outlineLevel="1" x14ac:dyDescent="0.2">
      <c r="A375" s="480" t="s">
        <v>1329</v>
      </c>
      <c r="B375" s="331" t="s">
        <v>116</v>
      </c>
      <c r="C375" s="482">
        <v>86911</v>
      </c>
      <c r="D375" s="483" t="s">
        <v>1544</v>
      </c>
      <c r="E375" s="346" t="s">
        <v>14</v>
      </c>
      <c r="F375" s="347">
        <v>8</v>
      </c>
      <c r="G375" s="631"/>
      <c r="H375" s="265" t="e">
        <f t="shared" si="110"/>
        <v>#VALUE!</v>
      </c>
      <c r="I375" s="265" t="e">
        <f t="shared" si="113"/>
        <v>#VALUE!</v>
      </c>
      <c r="J375" s="479" t="e">
        <f t="shared" si="112"/>
        <v>#VALUE!</v>
      </c>
      <c r="K375" s="167"/>
      <c r="L375" s="152"/>
      <c r="M375" s="152"/>
      <c r="N375" s="154">
        <f t="shared" si="114"/>
        <v>-8</v>
      </c>
    </row>
    <row r="376" spans="1:14" ht="12.75" outlineLevel="1" x14ac:dyDescent="0.2">
      <c r="A376" s="486" t="s">
        <v>1330</v>
      </c>
      <c r="B376" s="481" t="s">
        <v>198</v>
      </c>
      <c r="C376" s="482" t="s">
        <v>456</v>
      </c>
      <c r="D376" s="483" t="s">
        <v>457</v>
      </c>
      <c r="E376" s="346" t="s">
        <v>1037</v>
      </c>
      <c r="F376" s="347">
        <v>4</v>
      </c>
      <c r="G376" s="484">
        <f>Composições!G961</f>
        <v>0</v>
      </c>
      <c r="H376" s="265" t="e">
        <f t="shared" si="110"/>
        <v>#VALUE!</v>
      </c>
      <c r="I376" s="265" t="e">
        <f t="shared" si="113"/>
        <v>#VALUE!</v>
      </c>
      <c r="J376" s="479" t="e">
        <f t="shared" si="112"/>
        <v>#VALUE!</v>
      </c>
      <c r="K376" s="167"/>
      <c r="L376" s="152"/>
      <c r="M376" s="152"/>
      <c r="N376" s="154">
        <f t="shared" si="114"/>
        <v>-4</v>
      </c>
    </row>
    <row r="377" spans="1:14" ht="25.5" outlineLevel="1" x14ac:dyDescent="0.2">
      <c r="A377" s="480" t="s">
        <v>1331</v>
      </c>
      <c r="B377" s="481" t="s">
        <v>116</v>
      </c>
      <c r="C377" s="482">
        <v>86913</v>
      </c>
      <c r="D377" s="483" t="s">
        <v>1545</v>
      </c>
      <c r="E377" s="346" t="s">
        <v>14</v>
      </c>
      <c r="F377" s="347">
        <v>16</v>
      </c>
      <c r="G377" s="631"/>
      <c r="H377" s="265" t="e">
        <f t="shared" si="110"/>
        <v>#VALUE!</v>
      </c>
      <c r="I377" s="265" t="e">
        <f t="shared" si="113"/>
        <v>#VALUE!</v>
      </c>
      <c r="J377" s="479" t="e">
        <f t="shared" si="112"/>
        <v>#VALUE!</v>
      </c>
      <c r="K377" s="167"/>
      <c r="L377" s="152"/>
      <c r="M377" s="152"/>
      <c r="N377" s="154">
        <f t="shared" si="114"/>
        <v>-16</v>
      </c>
    </row>
    <row r="378" spans="1:14" ht="25.5" outlineLevel="1" x14ac:dyDescent="0.2">
      <c r="A378" s="480" t="s">
        <v>1332</v>
      </c>
      <c r="B378" s="331" t="s">
        <v>198</v>
      </c>
      <c r="C378" s="482" t="s">
        <v>458</v>
      </c>
      <c r="D378" s="483" t="s">
        <v>1038</v>
      </c>
      <c r="E378" s="346" t="s">
        <v>775</v>
      </c>
      <c r="F378" s="347">
        <v>3</v>
      </c>
      <c r="G378" s="484">
        <f>Composições!G969</f>
        <v>0</v>
      </c>
      <c r="H378" s="265" t="e">
        <f t="shared" si="110"/>
        <v>#VALUE!</v>
      </c>
      <c r="I378" s="265" t="e">
        <f t="shared" si="113"/>
        <v>#VALUE!</v>
      </c>
      <c r="J378" s="479" t="e">
        <f t="shared" si="112"/>
        <v>#VALUE!</v>
      </c>
      <c r="K378" s="167"/>
      <c r="L378" s="152"/>
      <c r="M378" s="152"/>
      <c r="N378" s="154">
        <f t="shared" si="114"/>
        <v>-3</v>
      </c>
    </row>
    <row r="379" spans="1:14" ht="25.5" outlineLevel="1" x14ac:dyDescent="0.2">
      <c r="A379" s="480" t="s">
        <v>1333</v>
      </c>
      <c r="B379" s="489" t="s">
        <v>198</v>
      </c>
      <c r="C379" s="482" t="s">
        <v>459</v>
      </c>
      <c r="D379" s="483" t="s">
        <v>1039</v>
      </c>
      <c r="E379" s="346" t="s">
        <v>775</v>
      </c>
      <c r="F379" s="347">
        <v>2</v>
      </c>
      <c r="G379" s="485">
        <f>Composições!G978</f>
        <v>0</v>
      </c>
      <c r="H379" s="265" t="e">
        <f t="shared" si="110"/>
        <v>#VALUE!</v>
      </c>
      <c r="I379" s="265" t="e">
        <f t="shared" si="113"/>
        <v>#VALUE!</v>
      </c>
      <c r="J379" s="479" t="e">
        <f t="shared" si="112"/>
        <v>#VALUE!</v>
      </c>
      <c r="K379" s="167"/>
      <c r="L379" s="152"/>
      <c r="M379" s="152"/>
      <c r="N379" s="154">
        <f t="shared" si="114"/>
        <v>-2</v>
      </c>
    </row>
    <row r="380" spans="1:14" ht="25.5" outlineLevel="1" x14ac:dyDescent="0.2">
      <c r="A380" s="488" t="s">
        <v>1334</v>
      </c>
      <c r="B380" s="481" t="s">
        <v>116</v>
      </c>
      <c r="C380" s="482">
        <v>86887</v>
      </c>
      <c r="D380" s="483" t="s">
        <v>1546</v>
      </c>
      <c r="E380" s="346" t="s">
        <v>14</v>
      </c>
      <c r="F380" s="347">
        <v>29</v>
      </c>
      <c r="G380" s="648"/>
      <c r="H380" s="265" t="e">
        <f t="shared" si="110"/>
        <v>#VALUE!</v>
      </c>
      <c r="I380" s="265" t="e">
        <f t="shared" si="113"/>
        <v>#VALUE!</v>
      </c>
      <c r="J380" s="479" t="e">
        <f t="shared" si="112"/>
        <v>#VALUE!</v>
      </c>
      <c r="K380" s="167"/>
      <c r="L380" s="152"/>
      <c r="M380" s="152"/>
      <c r="N380" s="154">
        <f t="shared" si="114"/>
        <v>-29</v>
      </c>
    </row>
    <row r="381" spans="1:14" ht="25.5" outlineLevel="1" x14ac:dyDescent="0.2">
      <c r="A381" s="486" t="s">
        <v>1335</v>
      </c>
      <c r="B381" s="331" t="s">
        <v>116</v>
      </c>
      <c r="C381" s="482">
        <v>100860</v>
      </c>
      <c r="D381" s="483" t="s">
        <v>1547</v>
      </c>
      <c r="E381" s="346" t="s">
        <v>14</v>
      </c>
      <c r="F381" s="347">
        <v>8</v>
      </c>
      <c r="G381" s="631"/>
      <c r="H381" s="265" t="e">
        <f t="shared" si="110"/>
        <v>#VALUE!</v>
      </c>
      <c r="I381" s="265" t="e">
        <f t="shared" si="113"/>
        <v>#VALUE!</v>
      </c>
      <c r="J381" s="479" t="e">
        <f t="shared" si="112"/>
        <v>#VALUE!</v>
      </c>
      <c r="K381" s="167"/>
      <c r="L381" s="152"/>
      <c r="M381" s="152"/>
      <c r="N381" s="154">
        <f t="shared" si="114"/>
        <v>-8</v>
      </c>
    </row>
    <row r="382" spans="1:14" ht="25.5" outlineLevel="1" x14ac:dyDescent="0.2">
      <c r="A382" s="480" t="s">
        <v>1336</v>
      </c>
      <c r="B382" s="331" t="s">
        <v>198</v>
      </c>
      <c r="C382" s="482" t="s">
        <v>1040</v>
      </c>
      <c r="D382" s="490" t="s">
        <v>1041</v>
      </c>
      <c r="E382" s="346" t="s">
        <v>775</v>
      </c>
      <c r="F382" s="347">
        <v>11</v>
      </c>
      <c r="G382" s="328">
        <f>Composições!G986</f>
        <v>0</v>
      </c>
      <c r="H382" s="265" t="e">
        <f t="shared" si="110"/>
        <v>#VALUE!</v>
      </c>
      <c r="I382" s="265" t="e">
        <f t="shared" si="113"/>
        <v>#VALUE!</v>
      </c>
      <c r="J382" s="479" t="e">
        <f t="shared" si="112"/>
        <v>#VALUE!</v>
      </c>
      <c r="K382" s="167"/>
      <c r="L382" s="152"/>
      <c r="M382" s="152"/>
      <c r="N382" s="154">
        <f t="shared" si="114"/>
        <v>-11</v>
      </c>
    </row>
    <row r="383" spans="1:14" ht="25.5" outlineLevel="1" x14ac:dyDescent="0.2">
      <c r="A383" s="480" t="s">
        <v>1337</v>
      </c>
      <c r="B383" s="331" t="s">
        <v>198</v>
      </c>
      <c r="C383" s="482" t="s">
        <v>460</v>
      </c>
      <c r="D383" s="483" t="s">
        <v>1042</v>
      </c>
      <c r="E383" s="346" t="s">
        <v>775</v>
      </c>
      <c r="F383" s="347">
        <v>6</v>
      </c>
      <c r="G383" s="491">
        <f>Composições!G995</f>
        <v>0</v>
      </c>
      <c r="H383" s="265" t="e">
        <f t="shared" si="110"/>
        <v>#VALUE!</v>
      </c>
      <c r="I383" s="265" t="e">
        <f t="shared" si="113"/>
        <v>#VALUE!</v>
      </c>
      <c r="J383" s="479" t="e">
        <f t="shared" si="112"/>
        <v>#VALUE!</v>
      </c>
      <c r="K383" s="167"/>
      <c r="L383" s="152"/>
      <c r="M383" s="152"/>
      <c r="N383" s="154">
        <f t="shared" si="114"/>
        <v>-6</v>
      </c>
    </row>
    <row r="384" spans="1:14" ht="25.5" outlineLevel="1" x14ac:dyDescent="0.2">
      <c r="A384" s="480" t="s">
        <v>1338</v>
      </c>
      <c r="B384" s="489" t="s">
        <v>116</v>
      </c>
      <c r="C384" s="482">
        <v>100867</v>
      </c>
      <c r="D384" s="483" t="s">
        <v>1548</v>
      </c>
      <c r="E384" s="346" t="s">
        <v>14</v>
      </c>
      <c r="F384" s="347">
        <v>5</v>
      </c>
      <c r="G384" s="200"/>
      <c r="H384" s="265" t="e">
        <f t="shared" si="110"/>
        <v>#VALUE!</v>
      </c>
      <c r="I384" s="265" t="e">
        <f t="shared" si="113"/>
        <v>#VALUE!</v>
      </c>
      <c r="J384" s="479" t="e">
        <f t="shared" si="112"/>
        <v>#VALUE!</v>
      </c>
      <c r="K384" s="167"/>
      <c r="L384" s="152"/>
      <c r="M384" s="152"/>
      <c r="N384" s="154">
        <f t="shared" si="114"/>
        <v>-5</v>
      </c>
    </row>
    <row r="385" spans="1:14" ht="25.5" outlineLevel="1" x14ac:dyDescent="0.2">
      <c r="A385" s="480" t="s">
        <v>1339</v>
      </c>
      <c r="B385" s="331" t="s">
        <v>116</v>
      </c>
      <c r="C385" s="482">
        <v>100868</v>
      </c>
      <c r="D385" s="483" t="s">
        <v>1549</v>
      </c>
      <c r="E385" s="346" t="s">
        <v>14</v>
      </c>
      <c r="F385" s="347">
        <v>7</v>
      </c>
      <c r="G385" s="200"/>
      <c r="H385" s="265" t="e">
        <f t="shared" si="110"/>
        <v>#VALUE!</v>
      </c>
      <c r="I385" s="265" t="e">
        <f t="shared" si="113"/>
        <v>#VALUE!</v>
      </c>
      <c r="J385" s="479" t="e">
        <f t="shared" si="112"/>
        <v>#VALUE!</v>
      </c>
      <c r="K385" s="167"/>
      <c r="L385" s="152"/>
      <c r="M385" s="152"/>
      <c r="N385" s="154">
        <f t="shared" si="114"/>
        <v>-7</v>
      </c>
    </row>
    <row r="386" spans="1:14" ht="25.5" outlineLevel="1" x14ac:dyDescent="0.2">
      <c r="A386" s="486" t="s">
        <v>1340</v>
      </c>
      <c r="B386" s="481" t="s">
        <v>116</v>
      </c>
      <c r="C386" s="482">
        <v>100875</v>
      </c>
      <c r="D386" s="492" t="s">
        <v>1550</v>
      </c>
      <c r="E386" s="346" t="s">
        <v>14</v>
      </c>
      <c r="F386" s="347">
        <v>1</v>
      </c>
      <c r="G386" s="650"/>
      <c r="H386" s="265" t="e">
        <f t="shared" si="110"/>
        <v>#VALUE!</v>
      </c>
      <c r="I386" s="265" t="e">
        <f t="shared" si="113"/>
        <v>#VALUE!</v>
      </c>
      <c r="J386" s="479" t="e">
        <f t="shared" si="112"/>
        <v>#VALUE!</v>
      </c>
      <c r="K386" s="167"/>
      <c r="L386" s="152"/>
      <c r="M386" s="152"/>
      <c r="N386" s="154">
        <f t="shared" si="114"/>
        <v>-1</v>
      </c>
    </row>
    <row r="387" spans="1:14" ht="12.75" outlineLevel="1" x14ac:dyDescent="0.2">
      <c r="A387" s="480" t="s">
        <v>1341</v>
      </c>
      <c r="B387" s="481" t="s">
        <v>198</v>
      </c>
      <c r="C387" s="482" t="s">
        <v>462</v>
      </c>
      <c r="D387" s="490" t="s">
        <v>1043</v>
      </c>
      <c r="E387" s="346" t="s">
        <v>775</v>
      </c>
      <c r="F387" s="347">
        <v>14</v>
      </c>
      <c r="G387" s="491">
        <f>Composições!G1004</f>
        <v>0</v>
      </c>
      <c r="H387" s="265" t="e">
        <f t="shared" si="110"/>
        <v>#VALUE!</v>
      </c>
      <c r="I387" s="265" t="e">
        <f t="shared" si="113"/>
        <v>#VALUE!</v>
      </c>
      <c r="J387" s="479" t="e">
        <f t="shared" si="112"/>
        <v>#VALUE!</v>
      </c>
      <c r="K387" s="167"/>
      <c r="L387" s="152"/>
      <c r="M387" s="152"/>
      <c r="N387" s="154">
        <f t="shared" si="114"/>
        <v>-14</v>
      </c>
    </row>
    <row r="388" spans="1:14" ht="12.75" outlineLevel="1" x14ac:dyDescent="0.2">
      <c r="A388" s="480" t="s">
        <v>1342</v>
      </c>
      <c r="B388" s="481" t="s">
        <v>198</v>
      </c>
      <c r="C388" s="482" t="s">
        <v>464</v>
      </c>
      <c r="D388" s="490" t="s">
        <v>1044</v>
      </c>
      <c r="E388" s="346" t="s">
        <v>775</v>
      </c>
      <c r="F388" s="347">
        <v>14</v>
      </c>
      <c r="G388" s="491">
        <f>Composições!G1012</f>
        <v>0</v>
      </c>
      <c r="H388" s="265" t="e">
        <f t="shared" si="110"/>
        <v>#VALUE!</v>
      </c>
      <c r="I388" s="265" t="e">
        <f t="shared" si="113"/>
        <v>#VALUE!</v>
      </c>
      <c r="J388" s="479" t="e">
        <f t="shared" si="112"/>
        <v>#VALUE!</v>
      </c>
      <c r="K388" s="167"/>
      <c r="L388" s="152"/>
      <c r="M388" s="152"/>
      <c r="N388" s="154">
        <f t="shared" si="114"/>
        <v>-14</v>
      </c>
    </row>
    <row r="389" spans="1:14" ht="25.5" outlineLevel="1" x14ac:dyDescent="0.2">
      <c r="A389" s="488" t="s">
        <v>1343</v>
      </c>
      <c r="B389" s="331" t="s">
        <v>116</v>
      </c>
      <c r="C389" s="482">
        <v>95547</v>
      </c>
      <c r="D389" s="483" t="s">
        <v>1551</v>
      </c>
      <c r="E389" s="346" t="s">
        <v>14</v>
      </c>
      <c r="F389" s="347">
        <v>14</v>
      </c>
      <c r="G389" s="650"/>
      <c r="H389" s="265" t="e">
        <f t="shared" si="110"/>
        <v>#VALUE!</v>
      </c>
      <c r="I389" s="265" t="e">
        <f t="shared" si="113"/>
        <v>#VALUE!</v>
      </c>
      <c r="J389" s="479" t="e">
        <f t="shared" si="112"/>
        <v>#VALUE!</v>
      </c>
      <c r="K389" s="167"/>
      <c r="L389" s="152"/>
      <c r="M389" s="152"/>
      <c r="N389" s="154">
        <f t="shared" si="114"/>
        <v>-14</v>
      </c>
    </row>
    <row r="390" spans="1:14" ht="38.25" outlineLevel="1" x14ac:dyDescent="0.2">
      <c r="A390" s="486" t="s">
        <v>1344</v>
      </c>
      <c r="B390" s="489" t="s">
        <v>198</v>
      </c>
      <c r="C390" s="482" t="s">
        <v>466</v>
      </c>
      <c r="D390" s="483" t="s">
        <v>1045</v>
      </c>
      <c r="E390" s="346" t="s">
        <v>837</v>
      </c>
      <c r="F390" s="347">
        <v>8.85</v>
      </c>
      <c r="G390" s="491">
        <f>Composições!G1020</f>
        <v>0</v>
      </c>
      <c r="H390" s="265" t="e">
        <f t="shared" si="110"/>
        <v>#VALUE!</v>
      </c>
      <c r="I390" s="265" t="e">
        <f t="shared" si="113"/>
        <v>#VALUE!</v>
      </c>
      <c r="J390" s="479" t="e">
        <f t="shared" si="112"/>
        <v>#VALUE!</v>
      </c>
      <c r="K390" s="167"/>
      <c r="L390" s="152"/>
      <c r="M390" s="152"/>
      <c r="N390" s="154">
        <f t="shared" si="114"/>
        <v>-8.85</v>
      </c>
    </row>
    <row r="391" spans="1:14" ht="26.25" outlineLevel="1" thickBot="1" x14ac:dyDescent="0.25">
      <c r="A391" s="493" t="s">
        <v>1345</v>
      </c>
      <c r="B391" s="331" t="s">
        <v>198</v>
      </c>
      <c r="C391" s="482" t="s">
        <v>467</v>
      </c>
      <c r="D391" s="490" t="s">
        <v>1046</v>
      </c>
      <c r="E391" s="346" t="s">
        <v>775</v>
      </c>
      <c r="F391" s="347">
        <v>13</v>
      </c>
      <c r="G391" s="491">
        <f>Composições!G1029</f>
        <v>0</v>
      </c>
      <c r="H391" s="265" t="e">
        <f t="shared" si="110"/>
        <v>#VALUE!</v>
      </c>
      <c r="I391" s="265" t="e">
        <f t="shared" si="113"/>
        <v>#VALUE!</v>
      </c>
      <c r="J391" s="479" t="e">
        <f t="shared" si="112"/>
        <v>#VALUE!</v>
      </c>
      <c r="K391" s="167"/>
      <c r="L391" s="152"/>
      <c r="M391" s="152"/>
      <c r="N391" s="154">
        <f t="shared" si="114"/>
        <v>-13</v>
      </c>
    </row>
    <row r="392" spans="1:14" ht="15.75" thickBot="1" x14ac:dyDescent="0.25">
      <c r="A392" s="246">
        <v>16</v>
      </c>
      <c r="B392" s="247"/>
      <c r="C392" s="276"/>
      <c r="D392" s="249" t="s">
        <v>497</v>
      </c>
      <c r="E392" s="250" t="e">
        <f>SUM(E393,E396,E399,E417,E450)</f>
        <v>#VALUE!</v>
      </c>
      <c r="F392" s="250"/>
      <c r="G392" s="251"/>
      <c r="H392" s="250"/>
      <c r="I392" s="250"/>
      <c r="J392" s="252" t="e">
        <f>E392/$G$753</f>
        <v>#VALUE!</v>
      </c>
      <c r="K392" s="196"/>
      <c r="L392" s="2"/>
      <c r="M392" s="152"/>
      <c r="N392" s="154">
        <f t="shared" si="114"/>
        <v>0</v>
      </c>
    </row>
    <row r="393" spans="1:14" ht="12.75" outlineLevel="1" x14ac:dyDescent="0.2">
      <c r="A393" s="253" t="s">
        <v>355</v>
      </c>
      <c r="B393" s="254"/>
      <c r="C393" s="255"/>
      <c r="D393" s="256" t="s">
        <v>498</v>
      </c>
      <c r="E393" s="257" t="e">
        <f>SUM(I394:I395)</f>
        <v>#VALUE!</v>
      </c>
      <c r="F393" s="258"/>
      <c r="G393" s="259"/>
      <c r="H393" s="258"/>
      <c r="I393" s="254"/>
      <c r="J393" s="494" t="e">
        <f>E393/$G$753</f>
        <v>#VALUE!</v>
      </c>
      <c r="K393" s="196"/>
      <c r="L393" s="2"/>
      <c r="M393" s="152"/>
      <c r="N393" s="154">
        <f t="shared" si="114"/>
        <v>0</v>
      </c>
    </row>
    <row r="394" spans="1:14" ht="25.5" outlineLevel="1" x14ac:dyDescent="0.2">
      <c r="A394" s="475" t="s">
        <v>356</v>
      </c>
      <c r="B394" s="361" t="s">
        <v>116</v>
      </c>
      <c r="C394" s="477">
        <v>101908</v>
      </c>
      <c r="D394" s="478" t="s">
        <v>1552</v>
      </c>
      <c r="E394" s="320" t="s">
        <v>14</v>
      </c>
      <c r="F394" s="321">
        <v>5</v>
      </c>
      <c r="G394" s="644"/>
      <c r="H394" s="265" t="e">
        <f>ROUND(G394*(1+$F$754),2)</f>
        <v>#VALUE!</v>
      </c>
      <c r="I394" s="265" t="e">
        <f t="shared" ref="I394" si="115">ROUND(H394*F394,2)</f>
        <v>#VALUE!</v>
      </c>
      <c r="J394" s="495" t="e">
        <f>I394/$G$753</f>
        <v>#VALUE!</v>
      </c>
      <c r="K394" s="167"/>
      <c r="L394" s="2"/>
      <c r="M394" s="152"/>
      <c r="N394" s="154">
        <f t="shared" si="114"/>
        <v>-5</v>
      </c>
    </row>
    <row r="395" spans="1:14" ht="25.5" outlineLevel="1" x14ac:dyDescent="0.2">
      <c r="A395" s="496" t="s">
        <v>357</v>
      </c>
      <c r="B395" s="489" t="s">
        <v>116</v>
      </c>
      <c r="C395" s="497">
        <v>101909</v>
      </c>
      <c r="D395" s="492" t="s">
        <v>1553</v>
      </c>
      <c r="E395" s="368" t="s">
        <v>14</v>
      </c>
      <c r="F395" s="369">
        <v>1</v>
      </c>
      <c r="G395" s="651"/>
      <c r="H395" s="390" t="e">
        <f>ROUND(G395*(1+$F$754),2)</f>
        <v>#VALUE!</v>
      </c>
      <c r="I395" s="427" t="e">
        <f t="shared" ref="I395" si="116">ROUND(H395*F395,2)</f>
        <v>#VALUE!</v>
      </c>
      <c r="J395" s="498" t="e">
        <f>I395/$G$753</f>
        <v>#VALUE!</v>
      </c>
      <c r="K395" s="167"/>
      <c r="L395" s="2"/>
      <c r="M395" s="152"/>
      <c r="N395" s="154">
        <f t="shared" si="114"/>
        <v>-1</v>
      </c>
    </row>
    <row r="396" spans="1:14" ht="12.75" outlineLevel="1" x14ac:dyDescent="0.2">
      <c r="A396" s="298" t="s">
        <v>358</v>
      </c>
      <c r="B396" s="299"/>
      <c r="C396" s="300"/>
      <c r="D396" s="355" t="s">
        <v>499</v>
      </c>
      <c r="E396" s="257" t="e">
        <f>SUM(I397:I398)</f>
        <v>#VALUE!</v>
      </c>
      <c r="F396" s="258"/>
      <c r="G396" s="259"/>
      <c r="H396" s="303"/>
      <c r="I396" s="254"/>
      <c r="J396" s="260" t="e">
        <f>E396/$G$753</f>
        <v>#VALUE!</v>
      </c>
      <c r="K396" s="196"/>
      <c r="L396" s="2"/>
      <c r="M396" s="152"/>
      <c r="N396" s="154">
        <f t="shared" si="114"/>
        <v>0</v>
      </c>
    </row>
    <row r="397" spans="1:14" ht="38.25" outlineLevel="1" x14ac:dyDescent="0.2">
      <c r="A397" s="499" t="s">
        <v>359</v>
      </c>
      <c r="B397" s="500" t="s">
        <v>116</v>
      </c>
      <c r="C397" s="482">
        <v>101912</v>
      </c>
      <c r="D397" s="483" t="s">
        <v>1554</v>
      </c>
      <c r="E397" s="346" t="s">
        <v>14</v>
      </c>
      <c r="F397" s="347">
        <v>2</v>
      </c>
      <c r="G397" s="635"/>
      <c r="H397" s="265" t="e">
        <f>ROUND(G397*(1+$F$754),2)</f>
        <v>#VALUE!</v>
      </c>
      <c r="I397" s="265" t="e">
        <f t="shared" ref="I397" si="117">ROUND(H397*F397,2)</f>
        <v>#VALUE!</v>
      </c>
      <c r="J397" s="479" t="e">
        <f>I397/$G$753</f>
        <v>#VALUE!</v>
      </c>
      <c r="K397" s="167"/>
      <c r="L397" s="2"/>
      <c r="M397" s="152"/>
      <c r="N397" s="154">
        <f t="shared" si="114"/>
        <v>-2</v>
      </c>
    </row>
    <row r="398" spans="1:14" ht="25.5" outlineLevel="1" x14ac:dyDescent="0.2">
      <c r="A398" s="486" t="s">
        <v>360</v>
      </c>
      <c r="B398" s="338" t="s">
        <v>116</v>
      </c>
      <c r="C398" s="497" t="s">
        <v>1934</v>
      </c>
      <c r="D398" s="501" t="s">
        <v>1935</v>
      </c>
      <c r="E398" s="340" t="s">
        <v>14</v>
      </c>
      <c r="F398" s="341">
        <v>1</v>
      </c>
      <c r="G398" s="632"/>
      <c r="H398" s="265" t="e">
        <f>ROUND(G398*(1+$F$754),2)</f>
        <v>#VALUE!</v>
      </c>
      <c r="I398" s="265" t="e">
        <f t="shared" ref="I398" si="118">ROUND(H398*F398,2)</f>
        <v>#VALUE!</v>
      </c>
      <c r="J398" s="502" t="e">
        <f>I398/$G$753</f>
        <v>#VALUE!</v>
      </c>
      <c r="K398" s="167"/>
      <c r="L398" s="2"/>
      <c r="M398" s="152"/>
      <c r="N398" s="154">
        <f t="shared" si="114"/>
        <v>-1</v>
      </c>
    </row>
    <row r="399" spans="1:14" ht="12.75" outlineLevel="1" x14ac:dyDescent="0.2">
      <c r="A399" s="298" t="s">
        <v>369</v>
      </c>
      <c r="B399" s="254"/>
      <c r="C399" s="300"/>
      <c r="D399" s="256" t="s">
        <v>433</v>
      </c>
      <c r="E399" s="257" t="e">
        <f>SUM(I400:I416)</f>
        <v>#VALUE!</v>
      </c>
      <c r="F399" s="258"/>
      <c r="G399" s="304"/>
      <c r="H399" s="303"/>
      <c r="I399" s="299"/>
      <c r="J399" s="305" t="e">
        <f>E399/$G$753</f>
        <v>#VALUE!</v>
      </c>
      <c r="K399" s="196"/>
      <c r="L399" s="2"/>
      <c r="M399" s="152"/>
      <c r="N399" s="154">
        <f t="shared" si="114"/>
        <v>0</v>
      </c>
    </row>
    <row r="400" spans="1:14" ht="25.5" outlineLevel="1" x14ac:dyDescent="0.2">
      <c r="A400" s="475" t="s">
        <v>361</v>
      </c>
      <c r="B400" s="500" t="s">
        <v>116</v>
      </c>
      <c r="C400" s="482">
        <v>94794</v>
      </c>
      <c r="D400" s="483" t="s">
        <v>385</v>
      </c>
      <c r="E400" s="346" t="s">
        <v>14</v>
      </c>
      <c r="F400" s="347">
        <v>2</v>
      </c>
      <c r="G400" s="635"/>
      <c r="H400" s="265" t="e">
        <f t="shared" ref="H400:H416" si="119">ROUND(G400*(1+$F$754),2)</f>
        <v>#VALUE!</v>
      </c>
      <c r="I400" s="265" t="e">
        <f t="shared" ref="I400" si="120">ROUND(H400*F400,2)</f>
        <v>#VALUE!</v>
      </c>
      <c r="J400" s="479" t="e">
        <f t="shared" ref="J400:J416" si="121">I400/$G$753</f>
        <v>#VALUE!</v>
      </c>
      <c r="K400" s="167"/>
      <c r="L400" s="152"/>
      <c r="M400" s="152"/>
      <c r="N400" s="154">
        <f t="shared" si="114"/>
        <v>-2</v>
      </c>
    </row>
    <row r="401" spans="1:14" ht="25.5" outlineLevel="1" x14ac:dyDescent="0.2">
      <c r="A401" s="475" t="s">
        <v>362</v>
      </c>
      <c r="B401" s="500" t="s">
        <v>116</v>
      </c>
      <c r="C401" s="482">
        <v>103037</v>
      </c>
      <c r="D401" s="483" t="s">
        <v>1047</v>
      </c>
      <c r="E401" s="346" t="s">
        <v>14</v>
      </c>
      <c r="F401" s="347">
        <v>6</v>
      </c>
      <c r="G401" s="635"/>
      <c r="H401" s="265" t="e">
        <f t="shared" si="119"/>
        <v>#VALUE!</v>
      </c>
      <c r="I401" s="265" t="e">
        <f t="shared" ref="I401:I416" si="122">ROUND(H401*F401,2)</f>
        <v>#VALUE!</v>
      </c>
      <c r="J401" s="479" t="e">
        <f t="shared" si="121"/>
        <v>#VALUE!</v>
      </c>
      <c r="K401" s="167"/>
      <c r="L401" s="152"/>
      <c r="M401" s="152"/>
      <c r="N401" s="154">
        <f t="shared" si="114"/>
        <v>-6</v>
      </c>
    </row>
    <row r="402" spans="1:14" ht="25.5" outlineLevel="1" x14ac:dyDescent="0.2">
      <c r="A402" s="475" t="s">
        <v>363</v>
      </c>
      <c r="B402" s="500" t="s">
        <v>116</v>
      </c>
      <c r="C402" s="482">
        <v>94500</v>
      </c>
      <c r="D402" s="483" t="s">
        <v>384</v>
      </c>
      <c r="E402" s="346" t="s">
        <v>14</v>
      </c>
      <c r="F402" s="347">
        <v>4</v>
      </c>
      <c r="G402" s="635"/>
      <c r="H402" s="265" t="e">
        <f t="shared" si="119"/>
        <v>#VALUE!</v>
      </c>
      <c r="I402" s="265" t="e">
        <f t="shared" si="122"/>
        <v>#VALUE!</v>
      </c>
      <c r="J402" s="479" t="e">
        <f t="shared" si="121"/>
        <v>#VALUE!</v>
      </c>
      <c r="K402" s="167"/>
      <c r="L402" s="152"/>
      <c r="M402" s="152"/>
      <c r="N402" s="154">
        <f t="shared" si="114"/>
        <v>-4</v>
      </c>
    </row>
    <row r="403" spans="1:14" ht="25.5" outlineLevel="1" x14ac:dyDescent="0.2">
      <c r="A403" s="475" t="s">
        <v>364</v>
      </c>
      <c r="B403" s="500" t="s">
        <v>116</v>
      </c>
      <c r="C403" s="482">
        <v>99622</v>
      </c>
      <c r="D403" s="483" t="s">
        <v>1048</v>
      </c>
      <c r="E403" s="346" t="s">
        <v>14</v>
      </c>
      <c r="F403" s="347">
        <v>1</v>
      </c>
      <c r="G403" s="635"/>
      <c r="H403" s="265" t="e">
        <f t="shared" si="119"/>
        <v>#VALUE!</v>
      </c>
      <c r="I403" s="265" t="e">
        <f t="shared" si="122"/>
        <v>#VALUE!</v>
      </c>
      <c r="J403" s="479" t="e">
        <f t="shared" si="121"/>
        <v>#VALUE!</v>
      </c>
      <c r="K403" s="167"/>
      <c r="L403" s="152"/>
      <c r="M403" s="152"/>
      <c r="N403" s="154">
        <f t="shared" si="114"/>
        <v>-1</v>
      </c>
    </row>
    <row r="404" spans="1:14" ht="25.5" outlineLevel="1" x14ac:dyDescent="0.2">
      <c r="A404" s="475" t="s">
        <v>365</v>
      </c>
      <c r="B404" s="500" t="s">
        <v>116</v>
      </c>
      <c r="C404" s="482">
        <v>99629</v>
      </c>
      <c r="D404" s="483" t="s">
        <v>1049</v>
      </c>
      <c r="E404" s="346" t="s">
        <v>14</v>
      </c>
      <c r="F404" s="347">
        <v>1</v>
      </c>
      <c r="G404" s="635"/>
      <c r="H404" s="265" t="e">
        <f t="shared" si="119"/>
        <v>#VALUE!</v>
      </c>
      <c r="I404" s="265" t="e">
        <f t="shared" si="122"/>
        <v>#VALUE!</v>
      </c>
      <c r="J404" s="479" t="e">
        <f t="shared" si="121"/>
        <v>#VALUE!</v>
      </c>
      <c r="K404" s="167"/>
      <c r="L404" s="152"/>
      <c r="M404" s="152"/>
      <c r="N404" s="154">
        <f t="shared" si="114"/>
        <v>-1</v>
      </c>
    </row>
    <row r="405" spans="1:14" ht="25.5" outlineLevel="1" x14ac:dyDescent="0.2">
      <c r="A405" s="475" t="s">
        <v>366</v>
      </c>
      <c r="B405" s="500" t="s">
        <v>116</v>
      </c>
      <c r="C405" s="482">
        <v>99625</v>
      </c>
      <c r="D405" s="483" t="s">
        <v>1050</v>
      </c>
      <c r="E405" s="346" t="s">
        <v>14</v>
      </c>
      <c r="F405" s="347">
        <v>2</v>
      </c>
      <c r="G405" s="635"/>
      <c r="H405" s="265" t="e">
        <f t="shared" si="119"/>
        <v>#VALUE!</v>
      </c>
      <c r="I405" s="265" t="e">
        <f t="shared" si="122"/>
        <v>#VALUE!</v>
      </c>
      <c r="J405" s="479" t="e">
        <f t="shared" si="121"/>
        <v>#VALUE!</v>
      </c>
      <c r="K405" s="167"/>
      <c r="L405" s="152"/>
      <c r="M405" s="152"/>
      <c r="N405" s="154">
        <f t="shared" si="114"/>
        <v>-2</v>
      </c>
    </row>
    <row r="406" spans="1:14" ht="38.25" outlineLevel="1" x14ac:dyDescent="0.2">
      <c r="A406" s="475" t="s">
        <v>367</v>
      </c>
      <c r="B406" s="500" t="s">
        <v>198</v>
      </c>
      <c r="C406" s="482" t="s">
        <v>1051</v>
      </c>
      <c r="D406" s="483" t="s">
        <v>1052</v>
      </c>
      <c r="E406" s="346" t="s">
        <v>775</v>
      </c>
      <c r="F406" s="347">
        <v>2</v>
      </c>
      <c r="G406" s="358">
        <f>Composições!G1037</f>
        <v>0</v>
      </c>
      <c r="H406" s="265" t="e">
        <f t="shared" si="119"/>
        <v>#VALUE!</v>
      </c>
      <c r="I406" s="265" t="e">
        <f t="shared" si="122"/>
        <v>#VALUE!</v>
      </c>
      <c r="J406" s="479" t="e">
        <f t="shared" si="121"/>
        <v>#VALUE!</v>
      </c>
      <c r="K406" s="167"/>
      <c r="L406" s="152"/>
      <c r="M406" s="152"/>
      <c r="N406" s="154">
        <f t="shared" si="114"/>
        <v>-2</v>
      </c>
    </row>
    <row r="407" spans="1:14" ht="25.5" outlineLevel="1" x14ac:dyDescent="0.2">
      <c r="A407" s="475" t="s">
        <v>368</v>
      </c>
      <c r="B407" s="500" t="s">
        <v>116</v>
      </c>
      <c r="C407" s="482">
        <v>101917</v>
      </c>
      <c r="D407" s="483" t="s">
        <v>1559</v>
      </c>
      <c r="E407" s="346" t="s">
        <v>14</v>
      </c>
      <c r="F407" s="347">
        <v>3</v>
      </c>
      <c r="G407" s="635"/>
      <c r="H407" s="265" t="e">
        <f t="shared" si="119"/>
        <v>#VALUE!</v>
      </c>
      <c r="I407" s="265" t="e">
        <f t="shared" si="122"/>
        <v>#VALUE!</v>
      </c>
      <c r="J407" s="479" t="e">
        <f t="shared" si="121"/>
        <v>#VALUE!</v>
      </c>
      <c r="K407" s="167"/>
      <c r="L407" s="152"/>
      <c r="M407" s="152"/>
      <c r="N407" s="154">
        <f t="shared" si="114"/>
        <v>-3</v>
      </c>
    </row>
    <row r="408" spans="1:14" ht="25.5" outlineLevel="1" x14ac:dyDescent="0.2">
      <c r="A408" s="475" t="s">
        <v>1346</v>
      </c>
      <c r="B408" s="500" t="s">
        <v>198</v>
      </c>
      <c r="C408" s="482" t="s">
        <v>502</v>
      </c>
      <c r="D408" s="483" t="s">
        <v>1053</v>
      </c>
      <c r="E408" s="346" t="s">
        <v>775</v>
      </c>
      <c r="F408" s="347">
        <v>2</v>
      </c>
      <c r="G408" s="358">
        <f>Composições!G1046</f>
        <v>0</v>
      </c>
      <c r="H408" s="265" t="e">
        <f t="shared" si="119"/>
        <v>#VALUE!</v>
      </c>
      <c r="I408" s="265" t="e">
        <f t="shared" si="122"/>
        <v>#VALUE!</v>
      </c>
      <c r="J408" s="479" t="e">
        <f t="shared" si="121"/>
        <v>#VALUE!</v>
      </c>
      <c r="K408" s="167"/>
      <c r="L408" s="152"/>
      <c r="M408" s="152"/>
      <c r="N408" s="154">
        <f t="shared" si="114"/>
        <v>-2</v>
      </c>
    </row>
    <row r="409" spans="1:14" ht="12.75" outlineLevel="1" x14ac:dyDescent="0.2">
      <c r="A409" s="475" t="s">
        <v>1347</v>
      </c>
      <c r="B409" s="500" t="s">
        <v>198</v>
      </c>
      <c r="C409" s="482" t="s">
        <v>503</v>
      </c>
      <c r="D409" s="483" t="s">
        <v>1054</v>
      </c>
      <c r="E409" s="346" t="s">
        <v>775</v>
      </c>
      <c r="F409" s="347">
        <v>3</v>
      </c>
      <c r="G409" s="358">
        <f>Composições!G1059</f>
        <v>0</v>
      </c>
      <c r="H409" s="265" t="e">
        <f t="shared" si="119"/>
        <v>#VALUE!</v>
      </c>
      <c r="I409" s="265" t="e">
        <f t="shared" si="122"/>
        <v>#VALUE!</v>
      </c>
      <c r="J409" s="479" t="e">
        <f t="shared" si="121"/>
        <v>#VALUE!</v>
      </c>
      <c r="K409" s="167"/>
      <c r="L409" s="152"/>
      <c r="M409" s="152"/>
      <c r="N409" s="154">
        <f t="shared" si="114"/>
        <v>-3</v>
      </c>
    </row>
    <row r="410" spans="1:14" ht="25.5" outlineLevel="1" x14ac:dyDescent="0.2">
      <c r="A410" s="475" t="s">
        <v>1348</v>
      </c>
      <c r="B410" s="500" t="s">
        <v>116</v>
      </c>
      <c r="C410" s="482">
        <v>102118</v>
      </c>
      <c r="D410" s="483" t="s">
        <v>1055</v>
      </c>
      <c r="E410" s="346" t="s">
        <v>14</v>
      </c>
      <c r="F410" s="347">
        <v>2</v>
      </c>
      <c r="G410" s="635"/>
      <c r="H410" s="265" t="e">
        <f t="shared" si="119"/>
        <v>#VALUE!</v>
      </c>
      <c r="I410" s="265" t="e">
        <f t="shared" si="122"/>
        <v>#VALUE!</v>
      </c>
      <c r="J410" s="479" t="e">
        <f t="shared" si="121"/>
        <v>#VALUE!</v>
      </c>
      <c r="K410" s="167"/>
      <c r="L410" s="152"/>
      <c r="M410" s="152"/>
      <c r="N410" s="154">
        <f t="shared" si="114"/>
        <v>-2</v>
      </c>
    </row>
    <row r="411" spans="1:14" ht="25.5" outlineLevel="1" x14ac:dyDescent="0.2">
      <c r="A411" s="475" t="s">
        <v>1349</v>
      </c>
      <c r="B411" s="500" t="s">
        <v>198</v>
      </c>
      <c r="C411" s="482" t="s">
        <v>1056</v>
      </c>
      <c r="D411" s="483" t="s">
        <v>1057</v>
      </c>
      <c r="E411" s="346" t="s">
        <v>775</v>
      </c>
      <c r="F411" s="347">
        <v>1</v>
      </c>
      <c r="G411" s="358">
        <f>Composições!G1066</f>
        <v>0</v>
      </c>
      <c r="H411" s="265" t="e">
        <f t="shared" si="119"/>
        <v>#VALUE!</v>
      </c>
      <c r="I411" s="265" t="e">
        <f t="shared" si="122"/>
        <v>#VALUE!</v>
      </c>
      <c r="J411" s="479" t="e">
        <f t="shared" si="121"/>
        <v>#VALUE!</v>
      </c>
      <c r="K411" s="167"/>
      <c r="L411" s="152"/>
      <c r="M411" s="152"/>
      <c r="N411" s="154">
        <f t="shared" si="114"/>
        <v>-1</v>
      </c>
    </row>
    <row r="412" spans="1:14" ht="12.75" outlineLevel="1" x14ac:dyDescent="0.2">
      <c r="A412" s="475" t="s">
        <v>1350</v>
      </c>
      <c r="B412" s="500" t="s">
        <v>198</v>
      </c>
      <c r="C412" s="482" t="s">
        <v>504</v>
      </c>
      <c r="D412" s="483" t="s">
        <v>1058</v>
      </c>
      <c r="E412" s="346" t="s">
        <v>775</v>
      </c>
      <c r="F412" s="347">
        <v>1</v>
      </c>
      <c r="G412" s="358">
        <f>Composições!G1079</f>
        <v>0</v>
      </c>
      <c r="H412" s="265" t="e">
        <f t="shared" si="119"/>
        <v>#VALUE!</v>
      </c>
      <c r="I412" s="265" t="e">
        <f t="shared" si="122"/>
        <v>#VALUE!</v>
      </c>
      <c r="J412" s="479" t="e">
        <f t="shared" si="121"/>
        <v>#VALUE!</v>
      </c>
      <c r="K412" s="167"/>
      <c r="L412" s="152"/>
      <c r="M412" s="152"/>
      <c r="N412" s="154">
        <f t="shared" si="114"/>
        <v>-1</v>
      </c>
    </row>
    <row r="413" spans="1:14" ht="12.75" outlineLevel="1" x14ac:dyDescent="0.2">
      <c r="A413" s="475" t="s">
        <v>1351</v>
      </c>
      <c r="B413" s="500" t="s">
        <v>198</v>
      </c>
      <c r="C413" s="482" t="s">
        <v>1059</v>
      </c>
      <c r="D413" s="483" t="s">
        <v>1060</v>
      </c>
      <c r="E413" s="346" t="s">
        <v>775</v>
      </c>
      <c r="F413" s="347">
        <v>2</v>
      </c>
      <c r="G413" s="358">
        <f>Composições!G1089</f>
        <v>0</v>
      </c>
      <c r="H413" s="265" t="e">
        <f t="shared" si="119"/>
        <v>#VALUE!</v>
      </c>
      <c r="I413" s="265" t="e">
        <f t="shared" si="122"/>
        <v>#VALUE!</v>
      </c>
      <c r="J413" s="479" t="e">
        <f t="shared" si="121"/>
        <v>#VALUE!</v>
      </c>
      <c r="K413" s="167"/>
      <c r="L413" s="152"/>
      <c r="M413" s="152"/>
      <c r="N413" s="154">
        <f t="shared" si="114"/>
        <v>-2</v>
      </c>
    </row>
    <row r="414" spans="1:14" ht="12.75" outlineLevel="1" x14ac:dyDescent="0.2">
      <c r="A414" s="475" t="s">
        <v>1352</v>
      </c>
      <c r="B414" s="500" t="s">
        <v>198</v>
      </c>
      <c r="C414" s="482" t="s">
        <v>1061</v>
      </c>
      <c r="D414" s="483" t="s">
        <v>1062</v>
      </c>
      <c r="E414" s="346" t="s">
        <v>775</v>
      </c>
      <c r="F414" s="347">
        <v>2</v>
      </c>
      <c r="G414" s="358">
        <f>Composições!G1097</f>
        <v>0</v>
      </c>
      <c r="H414" s="265" t="e">
        <f t="shared" si="119"/>
        <v>#VALUE!</v>
      </c>
      <c r="I414" s="265" t="e">
        <f t="shared" si="122"/>
        <v>#VALUE!</v>
      </c>
      <c r="J414" s="479" t="e">
        <f t="shared" si="121"/>
        <v>#VALUE!</v>
      </c>
      <c r="K414" s="167"/>
      <c r="L414" s="152"/>
      <c r="M414" s="152"/>
      <c r="N414" s="154">
        <f t="shared" si="114"/>
        <v>-2</v>
      </c>
    </row>
    <row r="415" spans="1:14" ht="25.5" outlineLevel="1" x14ac:dyDescent="0.2">
      <c r="A415" s="475" t="s">
        <v>1353</v>
      </c>
      <c r="B415" s="500" t="s">
        <v>116</v>
      </c>
      <c r="C415" s="482">
        <v>91924</v>
      </c>
      <c r="D415" s="483" t="s">
        <v>1063</v>
      </c>
      <c r="E415" s="346" t="s">
        <v>127</v>
      </c>
      <c r="F415" s="347">
        <v>30</v>
      </c>
      <c r="G415" s="635"/>
      <c r="H415" s="265" t="e">
        <f t="shared" si="119"/>
        <v>#VALUE!</v>
      </c>
      <c r="I415" s="265" t="e">
        <f t="shared" si="122"/>
        <v>#VALUE!</v>
      </c>
      <c r="J415" s="479" t="e">
        <f t="shared" si="121"/>
        <v>#VALUE!</v>
      </c>
      <c r="K415" s="167"/>
      <c r="L415" s="152"/>
      <c r="M415" s="152"/>
      <c r="N415" s="154">
        <f t="shared" si="114"/>
        <v>-30</v>
      </c>
    </row>
    <row r="416" spans="1:14" ht="25.5" outlineLevel="1" x14ac:dyDescent="0.2">
      <c r="A416" s="475" t="s">
        <v>1354</v>
      </c>
      <c r="B416" s="500" t="s">
        <v>116</v>
      </c>
      <c r="C416" s="482">
        <v>91926</v>
      </c>
      <c r="D416" s="492" t="s">
        <v>534</v>
      </c>
      <c r="E416" s="326" t="s">
        <v>127</v>
      </c>
      <c r="F416" s="347">
        <v>30</v>
      </c>
      <c r="G416" s="635"/>
      <c r="H416" s="265" t="e">
        <f t="shared" si="119"/>
        <v>#VALUE!</v>
      </c>
      <c r="I416" s="265" t="e">
        <f t="shared" si="122"/>
        <v>#VALUE!</v>
      </c>
      <c r="J416" s="479" t="e">
        <f t="shared" si="121"/>
        <v>#VALUE!</v>
      </c>
      <c r="K416" s="167"/>
      <c r="L416" s="152"/>
      <c r="M416" s="152"/>
      <c r="N416" s="154">
        <f t="shared" si="114"/>
        <v>-30</v>
      </c>
    </row>
    <row r="417" spans="1:14" ht="12.75" outlineLevel="1" x14ac:dyDescent="0.2">
      <c r="A417" s="298" t="s">
        <v>370</v>
      </c>
      <c r="B417" s="299"/>
      <c r="C417" s="300"/>
      <c r="D417" s="355" t="s">
        <v>435</v>
      </c>
      <c r="E417" s="302" t="e">
        <f>SUM(I418:I449)</f>
        <v>#VALUE!</v>
      </c>
      <c r="F417" s="303"/>
      <c r="G417" s="304"/>
      <c r="H417" s="303"/>
      <c r="I417" s="299"/>
      <c r="J417" s="305" t="e">
        <f>E417/$G$753</f>
        <v>#VALUE!</v>
      </c>
      <c r="K417" s="196"/>
      <c r="L417" s="2"/>
      <c r="M417" s="152"/>
      <c r="N417" s="154">
        <f t="shared" si="114"/>
        <v>0</v>
      </c>
    </row>
    <row r="418" spans="1:14" ht="38.25" outlineLevel="1" x14ac:dyDescent="0.2">
      <c r="A418" s="475" t="s">
        <v>371</v>
      </c>
      <c r="B418" s="500" t="s">
        <v>116</v>
      </c>
      <c r="C418" s="482">
        <v>97498</v>
      </c>
      <c r="D418" s="483" t="s">
        <v>1560</v>
      </c>
      <c r="E418" s="346" t="s">
        <v>127</v>
      </c>
      <c r="F418" s="347">
        <v>3.52</v>
      </c>
      <c r="G418" s="635"/>
      <c r="H418" s="265" t="e">
        <f t="shared" ref="H418:H449" si="123">ROUND(G418*(1+$F$754),2)</f>
        <v>#VALUE!</v>
      </c>
      <c r="I418" s="265" t="e">
        <f t="shared" ref="I418" si="124">ROUND(H418*F418,2)</f>
        <v>#VALUE!</v>
      </c>
      <c r="J418" s="502" t="e">
        <f t="shared" ref="J418:J449" si="125">I418/$G$753</f>
        <v>#VALUE!</v>
      </c>
      <c r="K418" s="167"/>
      <c r="L418" s="152"/>
      <c r="M418" s="152"/>
      <c r="N418" s="154">
        <f t="shared" si="114"/>
        <v>-3.52</v>
      </c>
    </row>
    <row r="419" spans="1:14" ht="38.25" outlineLevel="1" x14ac:dyDescent="0.2">
      <c r="A419" s="480" t="s">
        <v>372</v>
      </c>
      <c r="B419" s="500" t="s">
        <v>116</v>
      </c>
      <c r="C419" s="482">
        <v>92365</v>
      </c>
      <c r="D419" s="483" t="s">
        <v>1561</v>
      </c>
      <c r="E419" s="346" t="s">
        <v>127</v>
      </c>
      <c r="F419" s="347">
        <v>1.44</v>
      </c>
      <c r="G419" s="635"/>
      <c r="H419" s="265" t="e">
        <f t="shared" si="123"/>
        <v>#VALUE!</v>
      </c>
      <c r="I419" s="265" t="e">
        <f t="shared" ref="I419:I449" si="126">ROUND(H419*F419,2)</f>
        <v>#VALUE!</v>
      </c>
      <c r="J419" s="502" t="e">
        <f t="shared" si="125"/>
        <v>#VALUE!</v>
      </c>
      <c r="K419" s="167"/>
      <c r="L419" s="152"/>
      <c r="M419" s="152"/>
      <c r="N419" s="154">
        <f t="shared" si="114"/>
        <v>-1.44</v>
      </c>
    </row>
    <row r="420" spans="1:14" ht="38.25" outlineLevel="1" x14ac:dyDescent="0.2">
      <c r="A420" s="496" t="s">
        <v>373</v>
      </c>
      <c r="B420" s="500" t="s">
        <v>116</v>
      </c>
      <c r="C420" s="482">
        <v>92367</v>
      </c>
      <c r="D420" s="483" t="s">
        <v>1562</v>
      </c>
      <c r="E420" s="346" t="s">
        <v>127</v>
      </c>
      <c r="F420" s="347">
        <v>81.2</v>
      </c>
      <c r="G420" s="635"/>
      <c r="H420" s="265" t="e">
        <f t="shared" si="123"/>
        <v>#VALUE!</v>
      </c>
      <c r="I420" s="265" t="e">
        <f t="shared" si="126"/>
        <v>#VALUE!</v>
      </c>
      <c r="J420" s="502" t="e">
        <f t="shared" si="125"/>
        <v>#VALUE!</v>
      </c>
      <c r="K420" s="167"/>
      <c r="L420" s="152"/>
      <c r="M420" s="152"/>
      <c r="N420" s="154">
        <f t="shared" si="114"/>
        <v>-81.2</v>
      </c>
    </row>
    <row r="421" spans="1:14" ht="38.25" outlineLevel="1" x14ac:dyDescent="0.2">
      <c r="A421" s="480" t="s">
        <v>374</v>
      </c>
      <c r="B421" s="500" t="s">
        <v>116</v>
      </c>
      <c r="C421" s="482">
        <v>92368</v>
      </c>
      <c r="D421" s="483" t="s">
        <v>1563</v>
      </c>
      <c r="E421" s="346" t="s">
        <v>127</v>
      </c>
      <c r="F421" s="347">
        <v>5.12</v>
      </c>
      <c r="G421" s="635"/>
      <c r="H421" s="265" t="e">
        <f t="shared" si="123"/>
        <v>#VALUE!</v>
      </c>
      <c r="I421" s="265" t="e">
        <f t="shared" si="126"/>
        <v>#VALUE!</v>
      </c>
      <c r="J421" s="502" t="e">
        <f t="shared" si="125"/>
        <v>#VALUE!</v>
      </c>
      <c r="K421" s="167"/>
      <c r="L421" s="152"/>
      <c r="M421" s="152"/>
      <c r="N421" s="154">
        <f t="shared" si="114"/>
        <v>-5.12</v>
      </c>
    </row>
    <row r="422" spans="1:14" ht="38.25" outlineLevel="1" x14ac:dyDescent="0.2">
      <c r="A422" s="496" t="s">
        <v>375</v>
      </c>
      <c r="B422" s="500" t="s">
        <v>198</v>
      </c>
      <c r="C422" s="482" t="s">
        <v>1064</v>
      </c>
      <c r="D422" s="483" t="s">
        <v>1065</v>
      </c>
      <c r="E422" s="346" t="s">
        <v>775</v>
      </c>
      <c r="F422" s="347">
        <v>6</v>
      </c>
      <c r="G422" s="358">
        <f>Composições!G1105</f>
        <v>0</v>
      </c>
      <c r="H422" s="265" t="e">
        <f t="shared" si="123"/>
        <v>#VALUE!</v>
      </c>
      <c r="I422" s="265" t="e">
        <f t="shared" si="126"/>
        <v>#VALUE!</v>
      </c>
      <c r="J422" s="502" t="e">
        <f t="shared" si="125"/>
        <v>#VALUE!</v>
      </c>
      <c r="K422" s="167"/>
      <c r="L422" s="152"/>
      <c r="M422" s="152"/>
      <c r="N422" s="154">
        <f t="shared" si="114"/>
        <v>-6</v>
      </c>
    </row>
    <row r="423" spans="1:14" ht="38.25" outlineLevel="1" x14ac:dyDescent="0.2">
      <c r="A423" s="496" t="s">
        <v>1355</v>
      </c>
      <c r="B423" s="500" t="s">
        <v>198</v>
      </c>
      <c r="C423" s="482" t="s">
        <v>1066</v>
      </c>
      <c r="D423" s="483" t="s">
        <v>1067</v>
      </c>
      <c r="E423" s="346" t="s">
        <v>775</v>
      </c>
      <c r="F423" s="347">
        <v>5</v>
      </c>
      <c r="G423" s="358">
        <f>Composições!G1115</f>
        <v>0</v>
      </c>
      <c r="H423" s="265" t="e">
        <f t="shared" si="123"/>
        <v>#VALUE!</v>
      </c>
      <c r="I423" s="265" t="e">
        <f t="shared" si="126"/>
        <v>#VALUE!</v>
      </c>
      <c r="J423" s="502" t="e">
        <f t="shared" si="125"/>
        <v>#VALUE!</v>
      </c>
      <c r="K423" s="167"/>
      <c r="L423" s="152"/>
      <c r="M423" s="152"/>
      <c r="N423" s="154">
        <f t="shared" ref="N423:N486" si="127">M423-F423</f>
        <v>-5</v>
      </c>
    </row>
    <row r="424" spans="1:14" ht="38.25" outlineLevel="1" x14ac:dyDescent="0.2">
      <c r="A424" s="480" t="s">
        <v>1356</v>
      </c>
      <c r="B424" s="500" t="s">
        <v>116</v>
      </c>
      <c r="C424" s="482">
        <v>94473</v>
      </c>
      <c r="D424" s="483" t="s">
        <v>505</v>
      </c>
      <c r="E424" s="346" t="s">
        <v>14</v>
      </c>
      <c r="F424" s="347">
        <v>15</v>
      </c>
      <c r="G424" s="635"/>
      <c r="H424" s="265" t="e">
        <f t="shared" si="123"/>
        <v>#VALUE!</v>
      </c>
      <c r="I424" s="265" t="e">
        <f t="shared" si="126"/>
        <v>#VALUE!</v>
      </c>
      <c r="J424" s="502" t="e">
        <f t="shared" si="125"/>
        <v>#VALUE!</v>
      </c>
      <c r="K424" s="167"/>
      <c r="L424" s="152"/>
      <c r="M424" s="152"/>
      <c r="N424" s="154">
        <f t="shared" si="127"/>
        <v>-15</v>
      </c>
    </row>
    <row r="425" spans="1:14" ht="38.25" outlineLevel="1" x14ac:dyDescent="0.2">
      <c r="A425" s="480" t="s">
        <v>1357</v>
      </c>
      <c r="B425" s="500" t="s">
        <v>116</v>
      </c>
      <c r="C425" s="482">
        <v>94475</v>
      </c>
      <c r="D425" s="483" t="s">
        <v>1068</v>
      </c>
      <c r="E425" s="346" t="s">
        <v>14</v>
      </c>
      <c r="F425" s="347">
        <v>6</v>
      </c>
      <c r="G425" s="635"/>
      <c r="H425" s="265" t="e">
        <f t="shared" si="123"/>
        <v>#VALUE!</v>
      </c>
      <c r="I425" s="265" t="e">
        <f t="shared" si="126"/>
        <v>#VALUE!</v>
      </c>
      <c r="J425" s="502" t="e">
        <f t="shared" si="125"/>
        <v>#VALUE!</v>
      </c>
      <c r="K425" s="167"/>
      <c r="L425" s="152"/>
      <c r="M425" s="152"/>
      <c r="N425" s="154">
        <f t="shared" si="127"/>
        <v>-6</v>
      </c>
    </row>
    <row r="426" spans="1:14" ht="12.75" outlineLevel="1" x14ac:dyDescent="0.2">
      <c r="A426" s="480" t="s">
        <v>1358</v>
      </c>
      <c r="B426" s="500" t="s">
        <v>198</v>
      </c>
      <c r="C426" s="482" t="s">
        <v>1069</v>
      </c>
      <c r="D426" s="483" t="s">
        <v>1070</v>
      </c>
      <c r="E426" s="346" t="s">
        <v>775</v>
      </c>
      <c r="F426" s="347">
        <v>6</v>
      </c>
      <c r="G426" s="358">
        <f>Composições!G1125</f>
        <v>0</v>
      </c>
      <c r="H426" s="265" t="e">
        <f t="shared" si="123"/>
        <v>#VALUE!</v>
      </c>
      <c r="I426" s="265" t="e">
        <f t="shared" si="126"/>
        <v>#VALUE!</v>
      </c>
      <c r="J426" s="502" t="e">
        <f t="shared" si="125"/>
        <v>#VALUE!</v>
      </c>
      <c r="K426" s="167"/>
      <c r="L426" s="152"/>
      <c r="M426" s="152"/>
      <c r="N426" s="154">
        <f t="shared" si="127"/>
        <v>-6</v>
      </c>
    </row>
    <row r="427" spans="1:14" ht="38.25" outlineLevel="1" x14ac:dyDescent="0.2">
      <c r="A427" s="486" t="s">
        <v>1359</v>
      </c>
      <c r="B427" s="500" t="s">
        <v>116</v>
      </c>
      <c r="C427" s="482">
        <v>92920</v>
      </c>
      <c r="D427" s="483" t="s">
        <v>1564</v>
      </c>
      <c r="E427" s="346" t="s">
        <v>14</v>
      </c>
      <c r="F427" s="347">
        <v>6</v>
      </c>
      <c r="G427" s="635"/>
      <c r="H427" s="265" t="e">
        <f t="shared" si="123"/>
        <v>#VALUE!</v>
      </c>
      <c r="I427" s="265" t="e">
        <f t="shared" si="126"/>
        <v>#VALUE!</v>
      </c>
      <c r="J427" s="502" t="e">
        <f t="shared" si="125"/>
        <v>#VALUE!</v>
      </c>
      <c r="K427" s="167"/>
      <c r="L427" s="152"/>
      <c r="M427" s="152"/>
      <c r="N427" s="154">
        <f t="shared" si="127"/>
        <v>-6</v>
      </c>
    </row>
    <row r="428" spans="1:14" ht="38.25" outlineLevel="1" x14ac:dyDescent="0.2">
      <c r="A428" s="496" t="s">
        <v>1360</v>
      </c>
      <c r="B428" s="500" t="s">
        <v>198</v>
      </c>
      <c r="C428" s="482" t="s">
        <v>1071</v>
      </c>
      <c r="D428" s="483" t="s">
        <v>1072</v>
      </c>
      <c r="E428" s="346" t="s">
        <v>775</v>
      </c>
      <c r="F428" s="347">
        <v>2</v>
      </c>
      <c r="G428" s="358">
        <f>Composições!G1136</f>
        <v>0</v>
      </c>
      <c r="H428" s="265" t="e">
        <f t="shared" si="123"/>
        <v>#VALUE!</v>
      </c>
      <c r="I428" s="265" t="e">
        <f t="shared" si="126"/>
        <v>#VALUE!</v>
      </c>
      <c r="J428" s="502" t="e">
        <f t="shared" si="125"/>
        <v>#VALUE!</v>
      </c>
      <c r="K428" s="167"/>
      <c r="L428" s="152"/>
      <c r="M428" s="152"/>
      <c r="N428" s="154">
        <f t="shared" si="127"/>
        <v>-2</v>
      </c>
    </row>
    <row r="429" spans="1:14" ht="25.5" outlineLevel="1" x14ac:dyDescent="0.2">
      <c r="A429" s="480" t="s">
        <v>1361</v>
      </c>
      <c r="B429" s="500" t="s">
        <v>198</v>
      </c>
      <c r="C429" s="482" t="s">
        <v>1073</v>
      </c>
      <c r="D429" s="483" t="s">
        <v>1074</v>
      </c>
      <c r="E429" s="346" t="s">
        <v>775</v>
      </c>
      <c r="F429" s="347">
        <v>1</v>
      </c>
      <c r="G429" s="358">
        <f>Composições!G1146</f>
        <v>0</v>
      </c>
      <c r="H429" s="265" t="e">
        <f t="shared" si="123"/>
        <v>#VALUE!</v>
      </c>
      <c r="I429" s="265" t="e">
        <f t="shared" si="126"/>
        <v>#VALUE!</v>
      </c>
      <c r="J429" s="502" t="e">
        <f t="shared" si="125"/>
        <v>#VALUE!</v>
      </c>
      <c r="K429" s="167"/>
      <c r="L429" s="152"/>
      <c r="M429" s="152"/>
      <c r="N429" s="154">
        <f t="shared" si="127"/>
        <v>-1</v>
      </c>
    </row>
    <row r="430" spans="1:14" ht="25.5" outlineLevel="1" x14ac:dyDescent="0.2">
      <c r="A430" s="488" t="s">
        <v>1362</v>
      </c>
      <c r="B430" s="500" t="s">
        <v>198</v>
      </c>
      <c r="C430" s="482" t="s">
        <v>1075</v>
      </c>
      <c r="D430" s="483" t="s">
        <v>1076</v>
      </c>
      <c r="E430" s="346" t="s">
        <v>775</v>
      </c>
      <c r="F430" s="347">
        <v>2</v>
      </c>
      <c r="G430" s="358">
        <f>Composições!G1156</f>
        <v>0</v>
      </c>
      <c r="H430" s="265" t="e">
        <f t="shared" si="123"/>
        <v>#VALUE!</v>
      </c>
      <c r="I430" s="265" t="e">
        <f t="shared" si="126"/>
        <v>#VALUE!</v>
      </c>
      <c r="J430" s="502" t="e">
        <f t="shared" si="125"/>
        <v>#VALUE!</v>
      </c>
      <c r="K430" s="167"/>
      <c r="L430" s="152"/>
      <c r="M430" s="152"/>
      <c r="N430" s="154">
        <f t="shared" si="127"/>
        <v>-2</v>
      </c>
    </row>
    <row r="431" spans="1:14" ht="25.5" outlineLevel="1" x14ac:dyDescent="0.2">
      <c r="A431" s="486" t="s">
        <v>1363</v>
      </c>
      <c r="B431" s="500" t="s">
        <v>116</v>
      </c>
      <c r="C431" s="482">
        <v>97450</v>
      </c>
      <c r="D431" s="483" t="s">
        <v>1565</v>
      </c>
      <c r="E431" s="346" t="s">
        <v>14</v>
      </c>
      <c r="F431" s="347">
        <v>2</v>
      </c>
      <c r="G431" s="635"/>
      <c r="H431" s="265" t="e">
        <f t="shared" si="123"/>
        <v>#VALUE!</v>
      </c>
      <c r="I431" s="265" t="e">
        <f t="shared" si="126"/>
        <v>#VALUE!</v>
      </c>
      <c r="J431" s="502" t="e">
        <f t="shared" si="125"/>
        <v>#VALUE!</v>
      </c>
      <c r="K431" s="167"/>
      <c r="L431" s="152"/>
      <c r="M431" s="152"/>
      <c r="N431" s="154">
        <f t="shared" si="127"/>
        <v>-2</v>
      </c>
    </row>
    <row r="432" spans="1:14" ht="38.25" outlineLevel="1" x14ac:dyDescent="0.2">
      <c r="A432" s="480" t="s">
        <v>1364</v>
      </c>
      <c r="B432" s="500" t="s">
        <v>116</v>
      </c>
      <c r="C432" s="482">
        <v>92637</v>
      </c>
      <c r="D432" s="483" t="s">
        <v>1566</v>
      </c>
      <c r="E432" s="346" t="s">
        <v>14</v>
      </c>
      <c r="F432" s="347">
        <v>7</v>
      </c>
      <c r="G432" s="635"/>
      <c r="H432" s="265" t="e">
        <f t="shared" si="123"/>
        <v>#VALUE!</v>
      </c>
      <c r="I432" s="265" t="e">
        <f t="shared" si="126"/>
        <v>#VALUE!</v>
      </c>
      <c r="J432" s="502" t="e">
        <f t="shared" si="125"/>
        <v>#VALUE!</v>
      </c>
      <c r="K432" s="167"/>
      <c r="L432" s="152"/>
      <c r="M432" s="152"/>
      <c r="N432" s="154">
        <f t="shared" si="127"/>
        <v>-7</v>
      </c>
    </row>
    <row r="433" spans="1:14" ht="12.75" outlineLevel="1" x14ac:dyDescent="0.2">
      <c r="A433" s="480" t="s">
        <v>1365</v>
      </c>
      <c r="B433" s="500" t="s">
        <v>198</v>
      </c>
      <c r="C433" s="482" t="s">
        <v>1077</v>
      </c>
      <c r="D433" s="483" t="s">
        <v>1078</v>
      </c>
      <c r="E433" s="346" t="s">
        <v>775</v>
      </c>
      <c r="F433" s="347">
        <v>2</v>
      </c>
      <c r="G433" s="358">
        <f>Composições!G1166</f>
        <v>0</v>
      </c>
      <c r="H433" s="265" t="e">
        <f t="shared" si="123"/>
        <v>#VALUE!</v>
      </c>
      <c r="I433" s="265" t="e">
        <f t="shared" si="126"/>
        <v>#VALUE!</v>
      </c>
      <c r="J433" s="502" t="e">
        <f t="shared" si="125"/>
        <v>#VALUE!</v>
      </c>
      <c r="K433" s="167"/>
      <c r="L433" s="152"/>
      <c r="M433" s="152"/>
      <c r="N433" s="154">
        <f t="shared" si="127"/>
        <v>-2</v>
      </c>
    </row>
    <row r="434" spans="1:14" ht="38.25" outlineLevel="1" x14ac:dyDescent="0.2">
      <c r="A434" s="480" t="s">
        <v>1366</v>
      </c>
      <c r="B434" s="500" t="s">
        <v>116</v>
      </c>
      <c r="C434" s="482">
        <v>92642</v>
      </c>
      <c r="D434" s="483" t="s">
        <v>1567</v>
      </c>
      <c r="E434" s="346" t="s">
        <v>14</v>
      </c>
      <c r="F434" s="347">
        <v>2</v>
      </c>
      <c r="G434" s="635"/>
      <c r="H434" s="265" t="e">
        <f t="shared" si="123"/>
        <v>#VALUE!</v>
      </c>
      <c r="I434" s="265" t="e">
        <f t="shared" si="126"/>
        <v>#VALUE!</v>
      </c>
      <c r="J434" s="502" t="e">
        <f t="shared" si="125"/>
        <v>#VALUE!</v>
      </c>
      <c r="K434" s="167"/>
      <c r="L434" s="152"/>
      <c r="M434" s="152"/>
      <c r="N434" s="154">
        <f t="shared" si="127"/>
        <v>-2</v>
      </c>
    </row>
    <row r="435" spans="1:14" ht="38.25" outlineLevel="1" x14ac:dyDescent="0.2">
      <c r="A435" s="486" t="s">
        <v>1367</v>
      </c>
      <c r="B435" s="500" t="s">
        <v>116</v>
      </c>
      <c r="C435" s="482">
        <v>92644</v>
      </c>
      <c r="D435" s="483" t="s">
        <v>1568</v>
      </c>
      <c r="E435" s="346" t="s">
        <v>14</v>
      </c>
      <c r="F435" s="347">
        <v>5</v>
      </c>
      <c r="G435" s="635"/>
      <c r="H435" s="265" t="e">
        <f t="shared" si="123"/>
        <v>#VALUE!</v>
      </c>
      <c r="I435" s="265" t="e">
        <f t="shared" si="126"/>
        <v>#VALUE!</v>
      </c>
      <c r="J435" s="502" t="e">
        <f t="shared" si="125"/>
        <v>#VALUE!</v>
      </c>
      <c r="K435" s="167"/>
      <c r="L435" s="152"/>
      <c r="M435" s="152"/>
      <c r="N435" s="154">
        <f t="shared" si="127"/>
        <v>-5</v>
      </c>
    </row>
    <row r="436" spans="1:14" ht="25.5" outlineLevel="1" x14ac:dyDescent="0.2">
      <c r="A436" s="480" t="s">
        <v>1368</v>
      </c>
      <c r="B436" s="500" t="s">
        <v>116</v>
      </c>
      <c r="C436" s="482">
        <v>95816</v>
      </c>
      <c r="D436" s="483" t="s">
        <v>1569</v>
      </c>
      <c r="E436" s="346" t="s">
        <v>14</v>
      </c>
      <c r="F436" s="347">
        <v>10</v>
      </c>
      <c r="G436" s="635"/>
      <c r="H436" s="265" t="e">
        <f t="shared" si="123"/>
        <v>#VALUE!</v>
      </c>
      <c r="I436" s="265" t="e">
        <f t="shared" si="126"/>
        <v>#VALUE!</v>
      </c>
      <c r="J436" s="502" t="e">
        <f t="shared" si="125"/>
        <v>#VALUE!</v>
      </c>
      <c r="K436" s="167"/>
      <c r="L436" s="152"/>
      <c r="M436" s="152"/>
      <c r="N436" s="154">
        <f t="shared" si="127"/>
        <v>-10</v>
      </c>
    </row>
    <row r="437" spans="1:14" ht="25.5" outlineLevel="1" x14ac:dyDescent="0.2">
      <c r="A437" s="480" t="s">
        <v>1369</v>
      </c>
      <c r="B437" s="500" t="s">
        <v>116</v>
      </c>
      <c r="C437" s="482">
        <v>95727</v>
      </c>
      <c r="D437" s="483" t="s">
        <v>1570</v>
      </c>
      <c r="E437" s="346" t="s">
        <v>127</v>
      </c>
      <c r="F437" s="347">
        <v>29.96</v>
      </c>
      <c r="G437" s="635"/>
      <c r="H437" s="265" t="e">
        <f t="shared" si="123"/>
        <v>#VALUE!</v>
      </c>
      <c r="I437" s="265" t="e">
        <f t="shared" si="126"/>
        <v>#VALUE!</v>
      </c>
      <c r="J437" s="502" t="e">
        <f t="shared" si="125"/>
        <v>#VALUE!</v>
      </c>
      <c r="K437" s="167"/>
      <c r="L437" s="152"/>
      <c r="M437" s="152"/>
      <c r="N437" s="154">
        <f t="shared" si="127"/>
        <v>-29.96</v>
      </c>
    </row>
    <row r="438" spans="1:14" ht="38.25" outlineLevel="1" x14ac:dyDescent="0.2">
      <c r="A438" s="486" t="s">
        <v>1370</v>
      </c>
      <c r="B438" s="500" t="s">
        <v>116</v>
      </c>
      <c r="C438" s="482">
        <v>91914</v>
      </c>
      <c r="D438" s="483" t="s">
        <v>1079</v>
      </c>
      <c r="E438" s="346" t="s">
        <v>14</v>
      </c>
      <c r="F438" s="347">
        <v>6</v>
      </c>
      <c r="G438" s="635"/>
      <c r="H438" s="265" t="e">
        <f t="shared" si="123"/>
        <v>#VALUE!</v>
      </c>
      <c r="I438" s="265" t="e">
        <f t="shared" si="126"/>
        <v>#VALUE!</v>
      </c>
      <c r="J438" s="502" t="e">
        <f t="shared" si="125"/>
        <v>#VALUE!</v>
      </c>
      <c r="K438" s="167"/>
      <c r="L438" s="152"/>
      <c r="M438" s="152"/>
      <c r="N438" s="154">
        <f t="shared" si="127"/>
        <v>-6</v>
      </c>
    </row>
    <row r="439" spans="1:14" ht="12.75" outlineLevel="1" x14ac:dyDescent="0.2">
      <c r="A439" s="480" t="s">
        <v>1371</v>
      </c>
      <c r="B439" s="500" t="s">
        <v>198</v>
      </c>
      <c r="C439" s="482" t="s">
        <v>1080</v>
      </c>
      <c r="D439" s="483" t="s">
        <v>1081</v>
      </c>
      <c r="E439" s="346" t="s">
        <v>775</v>
      </c>
      <c r="F439" s="347">
        <v>5</v>
      </c>
      <c r="G439" s="358">
        <f>Composições!G1176</f>
        <v>0</v>
      </c>
      <c r="H439" s="265" t="e">
        <f t="shared" si="123"/>
        <v>#VALUE!</v>
      </c>
      <c r="I439" s="265" t="e">
        <f t="shared" si="126"/>
        <v>#VALUE!</v>
      </c>
      <c r="J439" s="502" t="e">
        <f t="shared" si="125"/>
        <v>#VALUE!</v>
      </c>
      <c r="K439" s="167"/>
      <c r="L439" s="152"/>
      <c r="M439" s="152"/>
      <c r="N439" s="154">
        <f t="shared" si="127"/>
        <v>-5</v>
      </c>
    </row>
    <row r="440" spans="1:14" ht="25.5" outlineLevel="1" x14ac:dyDescent="0.2">
      <c r="A440" s="480" t="s">
        <v>1372</v>
      </c>
      <c r="B440" s="500" t="s">
        <v>116</v>
      </c>
      <c r="C440" s="482">
        <v>91875</v>
      </c>
      <c r="D440" s="483" t="s">
        <v>1082</v>
      </c>
      <c r="E440" s="346" t="s">
        <v>14</v>
      </c>
      <c r="F440" s="347">
        <v>4</v>
      </c>
      <c r="G440" s="635"/>
      <c r="H440" s="265" t="e">
        <f t="shared" si="123"/>
        <v>#VALUE!</v>
      </c>
      <c r="I440" s="265" t="e">
        <f t="shared" si="126"/>
        <v>#VALUE!</v>
      </c>
      <c r="J440" s="502" t="e">
        <f t="shared" si="125"/>
        <v>#VALUE!</v>
      </c>
      <c r="K440" s="167"/>
      <c r="L440" s="152"/>
      <c r="M440" s="152"/>
      <c r="N440" s="154">
        <f t="shared" si="127"/>
        <v>-4</v>
      </c>
    </row>
    <row r="441" spans="1:14" ht="12.75" outlineLevel="1" x14ac:dyDescent="0.2">
      <c r="A441" s="480" t="s">
        <v>1373</v>
      </c>
      <c r="B441" s="500" t="s">
        <v>198</v>
      </c>
      <c r="C441" s="482" t="s">
        <v>1083</v>
      </c>
      <c r="D441" s="483" t="s">
        <v>1084</v>
      </c>
      <c r="E441" s="346" t="s">
        <v>775</v>
      </c>
      <c r="F441" s="347">
        <v>9</v>
      </c>
      <c r="G441" s="358">
        <f>Composições!G1184</f>
        <v>0</v>
      </c>
      <c r="H441" s="265" t="e">
        <f t="shared" si="123"/>
        <v>#VALUE!</v>
      </c>
      <c r="I441" s="265" t="e">
        <f t="shared" si="126"/>
        <v>#VALUE!</v>
      </c>
      <c r="J441" s="502" t="e">
        <f t="shared" si="125"/>
        <v>#VALUE!</v>
      </c>
      <c r="K441" s="167"/>
      <c r="L441" s="152"/>
      <c r="M441" s="152"/>
      <c r="N441" s="154">
        <f t="shared" si="127"/>
        <v>-9</v>
      </c>
    </row>
    <row r="442" spans="1:14" ht="12.75" outlineLevel="1" x14ac:dyDescent="0.2">
      <c r="A442" s="480" t="s">
        <v>1374</v>
      </c>
      <c r="B442" s="500" t="s">
        <v>198</v>
      </c>
      <c r="C442" s="482" t="s">
        <v>1085</v>
      </c>
      <c r="D442" s="483" t="s">
        <v>1086</v>
      </c>
      <c r="E442" s="346" t="s">
        <v>775</v>
      </c>
      <c r="F442" s="347">
        <v>3</v>
      </c>
      <c r="G442" s="358">
        <f>Composições!G1192</f>
        <v>0</v>
      </c>
      <c r="H442" s="265" t="e">
        <f t="shared" si="123"/>
        <v>#VALUE!</v>
      </c>
      <c r="I442" s="265" t="e">
        <f t="shared" si="126"/>
        <v>#VALUE!</v>
      </c>
      <c r="J442" s="502" t="e">
        <f t="shared" si="125"/>
        <v>#VALUE!</v>
      </c>
      <c r="K442" s="167"/>
      <c r="L442" s="152"/>
      <c r="M442" s="152"/>
      <c r="N442" s="154">
        <f t="shared" si="127"/>
        <v>-3</v>
      </c>
    </row>
    <row r="443" spans="1:14" ht="12.75" outlineLevel="1" x14ac:dyDescent="0.2">
      <c r="A443" s="480" t="s">
        <v>1375</v>
      </c>
      <c r="B443" s="500" t="s">
        <v>198</v>
      </c>
      <c r="C443" s="482" t="s">
        <v>1087</v>
      </c>
      <c r="D443" s="483" t="s">
        <v>1088</v>
      </c>
      <c r="E443" s="346" t="s">
        <v>775</v>
      </c>
      <c r="F443" s="347">
        <v>6</v>
      </c>
      <c r="G443" s="358">
        <f>Composições!G1203</f>
        <v>0</v>
      </c>
      <c r="H443" s="265" t="e">
        <f t="shared" si="123"/>
        <v>#VALUE!</v>
      </c>
      <c r="I443" s="265" t="e">
        <f t="shared" si="126"/>
        <v>#VALUE!</v>
      </c>
      <c r="J443" s="502" t="e">
        <f t="shared" si="125"/>
        <v>#VALUE!</v>
      </c>
      <c r="K443" s="167"/>
      <c r="L443" s="152"/>
      <c r="M443" s="152"/>
      <c r="N443" s="154">
        <f t="shared" si="127"/>
        <v>-6</v>
      </c>
    </row>
    <row r="444" spans="1:14" ht="25.5" outlineLevel="1" x14ac:dyDescent="0.2">
      <c r="A444" s="480" t="s">
        <v>1376</v>
      </c>
      <c r="B444" s="500" t="s">
        <v>198</v>
      </c>
      <c r="C444" s="482" t="s">
        <v>1089</v>
      </c>
      <c r="D444" s="483" t="s">
        <v>1090</v>
      </c>
      <c r="E444" s="346" t="s">
        <v>775</v>
      </c>
      <c r="F444" s="347">
        <v>2</v>
      </c>
      <c r="G444" s="358">
        <f>Composições!G1214</f>
        <v>0</v>
      </c>
      <c r="H444" s="265" t="e">
        <f t="shared" si="123"/>
        <v>#VALUE!</v>
      </c>
      <c r="I444" s="265" t="e">
        <f t="shared" si="126"/>
        <v>#VALUE!</v>
      </c>
      <c r="J444" s="502" t="e">
        <f t="shared" si="125"/>
        <v>#VALUE!</v>
      </c>
      <c r="K444" s="167"/>
      <c r="L444" s="152"/>
      <c r="M444" s="152"/>
      <c r="N444" s="154">
        <f t="shared" si="127"/>
        <v>-2</v>
      </c>
    </row>
    <row r="445" spans="1:14" ht="38.25" outlineLevel="1" x14ac:dyDescent="0.2">
      <c r="A445" s="480" t="s">
        <v>1377</v>
      </c>
      <c r="B445" s="500" t="s">
        <v>198</v>
      </c>
      <c r="C445" s="482" t="s">
        <v>1770</v>
      </c>
      <c r="D445" s="483" t="s">
        <v>1771</v>
      </c>
      <c r="E445" s="346" t="s">
        <v>775</v>
      </c>
      <c r="F445" s="347">
        <v>1</v>
      </c>
      <c r="G445" s="358">
        <f>Composições!G1224</f>
        <v>0</v>
      </c>
      <c r="H445" s="265" t="e">
        <f t="shared" si="123"/>
        <v>#VALUE!</v>
      </c>
      <c r="I445" s="265" t="e">
        <f t="shared" si="126"/>
        <v>#VALUE!</v>
      </c>
      <c r="J445" s="502" t="e">
        <f t="shared" si="125"/>
        <v>#VALUE!</v>
      </c>
      <c r="K445" s="167"/>
      <c r="L445" s="152"/>
      <c r="M445" s="152"/>
      <c r="N445" s="154">
        <f t="shared" si="127"/>
        <v>-1</v>
      </c>
    </row>
    <row r="446" spans="1:14" ht="38.25" outlineLevel="1" x14ac:dyDescent="0.2">
      <c r="A446" s="480" t="s">
        <v>1378</v>
      </c>
      <c r="B446" s="500" t="s">
        <v>198</v>
      </c>
      <c r="C446" s="482" t="s">
        <v>1960</v>
      </c>
      <c r="D446" s="483" t="s">
        <v>1773</v>
      </c>
      <c r="E446" s="346" t="s">
        <v>775</v>
      </c>
      <c r="F446" s="347">
        <v>1</v>
      </c>
      <c r="G446" s="358">
        <f>Composições!G1234</f>
        <v>0</v>
      </c>
      <c r="H446" s="265" t="e">
        <f t="shared" si="123"/>
        <v>#VALUE!</v>
      </c>
      <c r="I446" s="265" t="e">
        <f t="shared" si="126"/>
        <v>#VALUE!</v>
      </c>
      <c r="J446" s="502" t="e">
        <f t="shared" si="125"/>
        <v>#VALUE!</v>
      </c>
      <c r="K446" s="167"/>
      <c r="L446" s="152"/>
      <c r="M446" s="152"/>
      <c r="N446" s="154">
        <f t="shared" si="127"/>
        <v>-1</v>
      </c>
    </row>
    <row r="447" spans="1:14" ht="12.75" outlineLevel="1" x14ac:dyDescent="0.2">
      <c r="A447" s="480" t="s">
        <v>1379</v>
      </c>
      <c r="B447" s="500" t="s">
        <v>198</v>
      </c>
      <c r="C447" s="482" t="s">
        <v>1091</v>
      </c>
      <c r="D447" s="483" t="s">
        <v>1092</v>
      </c>
      <c r="E447" s="346" t="s">
        <v>775</v>
      </c>
      <c r="F447" s="347">
        <v>3</v>
      </c>
      <c r="G447" s="358">
        <f>Composições!G1244</f>
        <v>0</v>
      </c>
      <c r="H447" s="265" t="e">
        <f t="shared" si="123"/>
        <v>#VALUE!</v>
      </c>
      <c r="I447" s="265" t="e">
        <f t="shared" si="126"/>
        <v>#VALUE!</v>
      </c>
      <c r="J447" s="502" t="e">
        <f t="shared" si="125"/>
        <v>#VALUE!</v>
      </c>
      <c r="K447" s="167"/>
      <c r="L447" s="152"/>
      <c r="M447" s="152"/>
      <c r="N447" s="154">
        <f t="shared" si="127"/>
        <v>-3</v>
      </c>
    </row>
    <row r="448" spans="1:14" ht="51" outlineLevel="1" x14ac:dyDescent="0.2">
      <c r="A448" s="486" t="s">
        <v>1380</v>
      </c>
      <c r="B448" s="500" t="s">
        <v>116</v>
      </c>
      <c r="C448" s="482">
        <v>91179</v>
      </c>
      <c r="D448" s="483" t="s">
        <v>1093</v>
      </c>
      <c r="E448" s="346" t="s">
        <v>127</v>
      </c>
      <c r="F448" s="347">
        <v>1</v>
      </c>
      <c r="G448" s="635"/>
      <c r="H448" s="265" t="e">
        <f t="shared" si="123"/>
        <v>#VALUE!</v>
      </c>
      <c r="I448" s="265" t="e">
        <f t="shared" si="126"/>
        <v>#VALUE!</v>
      </c>
      <c r="J448" s="502" t="e">
        <f t="shared" si="125"/>
        <v>#VALUE!</v>
      </c>
      <c r="K448" s="167"/>
      <c r="L448" s="152"/>
      <c r="M448" s="152"/>
      <c r="N448" s="154">
        <f t="shared" si="127"/>
        <v>-1</v>
      </c>
    </row>
    <row r="449" spans="1:14" ht="51" outlineLevel="1" x14ac:dyDescent="0.2">
      <c r="A449" s="503" t="s">
        <v>1381</v>
      </c>
      <c r="B449" s="500" t="s">
        <v>116</v>
      </c>
      <c r="C449" s="482">
        <v>91181</v>
      </c>
      <c r="D449" s="483" t="s">
        <v>1094</v>
      </c>
      <c r="E449" s="346" t="s">
        <v>127</v>
      </c>
      <c r="F449" s="347">
        <v>4</v>
      </c>
      <c r="G449" s="635"/>
      <c r="H449" s="265" t="e">
        <f t="shared" si="123"/>
        <v>#VALUE!</v>
      </c>
      <c r="I449" s="265" t="e">
        <f t="shared" si="126"/>
        <v>#VALUE!</v>
      </c>
      <c r="J449" s="502" t="e">
        <f t="shared" si="125"/>
        <v>#VALUE!</v>
      </c>
      <c r="K449" s="167"/>
      <c r="L449" s="152"/>
      <c r="M449" s="152"/>
      <c r="N449" s="154">
        <f t="shared" si="127"/>
        <v>-4</v>
      </c>
    </row>
    <row r="450" spans="1:14" ht="12.75" outlineLevel="1" x14ac:dyDescent="0.2">
      <c r="A450" s="298" t="s">
        <v>376</v>
      </c>
      <c r="B450" s="299"/>
      <c r="C450" s="300"/>
      <c r="D450" s="355" t="s">
        <v>506</v>
      </c>
      <c r="E450" s="302" t="e">
        <f>SUM(I451:I454)</f>
        <v>#VALUE!</v>
      </c>
      <c r="F450" s="303"/>
      <c r="G450" s="304"/>
      <c r="H450" s="303"/>
      <c r="I450" s="299"/>
      <c r="J450" s="305" t="e">
        <f>E450/$G$753</f>
        <v>#VALUE!</v>
      </c>
      <c r="K450" s="196"/>
      <c r="L450" s="2"/>
      <c r="M450" s="152"/>
      <c r="N450" s="154">
        <f t="shared" si="127"/>
        <v>0</v>
      </c>
    </row>
    <row r="451" spans="1:14" ht="25.5" outlineLevel="1" x14ac:dyDescent="0.2">
      <c r="A451" s="475" t="s">
        <v>377</v>
      </c>
      <c r="B451" s="500" t="s">
        <v>116</v>
      </c>
      <c r="C451" s="482">
        <v>97599</v>
      </c>
      <c r="D451" s="483" t="s">
        <v>1095</v>
      </c>
      <c r="E451" s="346" t="s">
        <v>14</v>
      </c>
      <c r="F451" s="347">
        <v>28</v>
      </c>
      <c r="G451" s="635"/>
      <c r="H451" s="265" t="e">
        <f>ROUND(G451*(1+$F$754),2)</f>
        <v>#VALUE!</v>
      </c>
      <c r="I451" s="265" t="e">
        <f t="shared" ref="I451" si="128">ROUND(H451*F451,2)</f>
        <v>#VALUE!</v>
      </c>
      <c r="J451" s="502" t="e">
        <f>I451/$G$753</f>
        <v>#VALUE!</v>
      </c>
      <c r="K451" s="167"/>
      <c r="L451" s="2"/>
      <c r="M451" s="152"/>
      <c r="N451" s="154">
        <f t="shared" si="127"/>
        <v>-28</v>
      </c>
    </row>
    <row r="452" spans="1:14" ht="12.75" outlineLevel="1" x14ac:dyDescent="0.2">
      <c r="A452" s="480" t="s">
        <v>643</v>
      </c>
      <c r="B452" s="500" t="s">
        <v>198</v>
      </c>
      <c r="C452" s="482" t="s">
        <v>507</v>
      </c>
      <c r="D452" s="483" t="s">
        <v>1096</v>
      </c>
      <c r="E452" s="346" t="s">
        <v>775</v>
      </c>
      <c r="F452" s="347">
        <v>51</v>
      </c>
      <c r="G452" s="268">
        <f>Composições!G1254</f>
        <v>0</v>
      </c>
      <c r="H452" s="265" t="e">
        <f>ROUND(G452*(1+$F$754),2)</f>
        <v>#VALUE!</v>
      </c>
      <c r="I452" s="265" t="e">
        <f t="shared" ref="I452:I454" si="129">ROUND(H452*F452,2)</f>
        <v>#VALUE!</v>
      </c>
      <c r="J452" s="502" t="e">
        <f>I452/$G$753</f>
        <v>#VALUE!</v>
      </c>
      <c r="K452" s="167"/>
      <c r="L452" s="2"/>
      <c r="M452" s="152"/>
      <c r="N452" s="154">
        <f t="shared" si="127"/>
        <v>-51</v>
      </c>
    </row>
    <row r="453" spans="1:14" ht="25.5" outlineLevel="1" x14ac:dyDescent="0.2">
      <c r="A453" s="480" t="s">
        <v>1573</v>
      </c>
      <c r="B453" s="331" t="s">
        <v>198</v>
      </c>
      <c r="C453" s="335" t="s">
        <v>1571</v>
      </c>
      <c r="D453" s="490" t="s">
        <v>1572</v>
      </c>
      <c r="E453" s="349" t="s">
        <v>837</v>
      </c>
      <c r="F453" s="297">
        <v>0.49</v>
      </c>
      <c r="G453" s="504">
        <f>Composições!G1262</f>
        <v>0</v>
      </c>
      <c r="H453" s="413" t="e">
        <f>ROUND(G453*(1+$F$754),2)</f>
        <v>#VALUE!</v>
      </c>
      <c r="I453" s="413" t="e">
        <f t="shared" si="129"/>
        <v>#VALUE!</v>
      </c>
      <c r="J453" s="502" t="e">
        <f>I453/$G$753</f>
        <v>#VALUE!</v>
      </c>
      <c r="K453" s="167"/>
      <c r="L453" s="2"/>
      <c r="M453" s="152"/>
      <c r="N453" s="154">
        <f t="shared" si="127"/>
        <v>-0.49</v>
      </c>
    </row>
    <row r="454" spans="1:14" ht="26.25" outlineLevel="1" thickBot="1" x14ac:dyDescent="0.25">
      <c r="A454" s="488" t="s">
        <v>1574</v>
      </c>
      <c r="B454" s="505" t="s">
        <v>198</v>
      </c>
      <c r="C454" s="506" t="s">
        <v>958</v>
      </c>
      <c r="D454" s="507" t="s">
        <v>959</v>
      </c>
      <c r="E454" s="508" t="s">
        <v>837</v>
      </c>
      <c r="F454" s="509">
        <v>0.51</v>
      </c>
      <c r="G454" s="510">
        <f>Composições!G1274</f>
        <v>0</v>
      </c>
      <c r="H454" s="265" t="e">
        <f>ROUND(G454*(1+$F$754),2)</f>
        <v>#VALUE!</v>
      </c>
      <c r="I454" s="265" t="e">
        <f t="shared" si="129"/>
        <v>#VALUE!</v>
      </c>
      <c r="J454" s="502" t="e">
        <f>I454/$G$753</f>
        <v>#VALUE!</v>
      </c>
      <c r="K454" s="167"/>
      <c r="L454" s="2"/>
      <c r="M454" s="152"/>
      <c r="N454" s="154">
        <f t="shared" si="127"/>
        <v>-0.51</v>
      </c>
    </row>
    <row r="455" spans="1:14" ht="15.75" outlineLevel="1" thickBot="1" x14ac:dyDescent="0.25">
      <c r="A455" s="246">
        <v>17</v>
      </c>
      <c r="B455" s="247"/>
      <c r="C455" s="276"/>
      <c r="D455" s="249" t="s">
        <v>1582</v>
      </c>
      <c r="E455" s="250" t="e">
        <f>SUM(E456,E466,E484,E496,E511,E524,E499,E530,E539,E542,E552)</f>
        <v>#VALUE!</v>
      </c>
      <c r="F455" s="250"/>
      <c r="G455" s="251"/>
      <c r="H455" s="250"/>
      <c r="I455" s="250"/>
      <c r="J455" s="252" t="e">
        <f>E455/$G$753</f>
        <v>#VALUE!</v>
      </c>
      <c r="K455" s="196"/>
      <c r="L455" s="2"/>
      <c r="M455" s="152"/>
      <c r="N455" s="154">
        <f t="shared" si="127"/>
        <v>0</v>
      </c>
    </row>
    <row r="456" spans="1:14" ht="12.75" outlineLevel="1" x14ac:dyDescent="0.2">
      <c r="A456" s="253" t="s">
        <v>508</v>
      </c>
      <c r="B456" s="254"/>
      <c r="C456" s="255"/>
      <c r="D456" s="256" t="s">
        <v>1097</v>
      </c>
      <c r="E456" s="257" t="e">
        <f>SUM(I457:I465)</f>
        <v>#VALUE!</v>
      </c>
      <c r="F456" s="258"/>
      <c r="G456" s="259"/>
      <c r="H456" s="258"/>
      <c r="I456" s="254"/>
      <c r="J456" s="305" t="e">
        <f>E456/$G$753</f>
        <v>#VALUE!</v>
      </c>
      <c r="K456" s="196"/>
      <c r="L456" s="2"/>
      <c r="M456" s="152"/>
      <c r="N456" s="154">
        <f t="shared" si="127"/>
        <v>0</v>
      </c>
    </row>
    <row r="457" spans="1:14" ht="12.75" outlineLevel="1" x14ac:dyDescent="0.2">
      <c r="A457" s="475" t="s">
        <v>509</v>
      </c>
      <c r="B457" s="500" t="s">
        <v>198</v>
      </c>
      <c r="C457" s="482" t="s">
        <v>1098</v>
      </c>
      <c r="D457" s="483" t="s">
        <v>1099</v>
      </c>
      <c r="E457" s="346" t="s">
        <v>1100</v>
      </c>
      <c r="F457" s="347">
        <v>4</v>
      </c>
      <c r="G457" s="358">
        <f>Composições!G1285</f>
        <v>0</v>
      </c>
      <c r="H457" s="265" t="e">
        <f t="shared" ref="H457:H465" si="130">ROUND(G457*(1+$F$754),2)</f>
        <v>#VALUE!</v>
      </c>
      <c r="I457" s="265" t="e">
        <f t="shared" ref="I457" si="131">ROUND(H457*F457,2)</f>
        <v>#VALUE!</v>
      </c>
      <c r="J457" s="502" t="e">
        <f t="shared" ref="J457:J465" si="132">I457/$G$753</f>
        <v>#VALUE!</v>
      </c>
      <c r="K457" s="167"/>
      <c r="L457" s="2"/>
      <c r="M457" s="152"/>
      <c r="N457" s="154">
        <f t="shared" si="127"/>
        <v>-4</v>
      </c>
    </row>
    <row r="458" spans="1:14" ht="12.75" outlineLevel="1" x14ac:dyDescent="0.2">
      <c r="A458" s="480" t="s">
        <v>513</v>
      </c>
      <c r="B458" s="500" t="s">
        <v>198</v>
      </c>
      <c r="C458" s="482" t="s">
        <v>1101</v>
      </c>
      <c r="D458" s="483" t="s">
        <v>1102</v>
      </c>
      <c r="E458" s="346" t="s">
        <v>1100</v>
      </c>
      <c r="F458" s="347">
        <v>4</v>
      </c>
      <c r="G458" s="358">
        <f>Composições!G1579</f>
        <v>0</v>
      </c>
      <c r="H458" s="265" t="e">
        <f t="shared" si="130"/>
        <v>#VALUE!</v>
      </c>
      <c r="I458" s="265" t="e">
        <f t="shared" ref="I458:I465" si="133">ROUND(H458*F458,2)</f>
        <v>#VALUE!</v>
      </c>
      <c r="J458" s="502" t="e">
        <f t="shared" si="132"/>
        <v>#VALUE!</v>
      </c>
      <c r="K458" s="167"/>
      <c r="L458" s="2"/>
      <c r="M458" s="152"/>
      <c r="N458" s="154">
        <f t="shared" si="127"/>
        <v>-4</v>
      </c>
    </row>
    <row r="459" spans="1:14" ht="25.5" outlineLevel="1" x14ac:dyDescent="0.2">
      <c r="A459" s="480" t="s">
        <v>514</v>
      </c>
      <c r="B459" s="500" t="s">
        <v>116</v>
      </c>
      <c r="C459" s="482">
        <v>91940</v>
      </c>
      <c r="D459" s="483" t="s">
        <v>532</v>
      </c>
      <c r="E459" s="346" t="s">
        <v>14</v>
      </c>
      <c r="F459" s="347">
        <v>200</v>
      </c>
      <c r="G459" s="635"/>
      <c r="H459" s="265" t="e">
        <f t="shared" si="130"/>
        <v>#VALUE!</v>
      </c>
      <c r="I459" s="265" t="e">
        <f t="shared" si="133"/>
        <v>#VALUE!</v>
      </c>
      <c r="J459" s="502" t="e">
        <f t="shared" si="132"/>
        <v>#VALUE!</v>
      </c>
      <c r="K459" s="167"/>
      <c r="L459" s="2"/>
      <c r="M459" s="152"/>
      <c r="N459" s="154">
        <f t="shared" si="127"/>
        <v>-200</v>
      </c>
    </row>
    <row r="460" spans="1:14" ht="25.5" outlineLevel="1" x14ac:dyDescent="0.2">
      <c r="A460" s="488" t="s">
        <v>515</v>
      </c>
      <c r="B460" s="500" t="s">
        <v>198</v>
      </c>
      <c r="C460" s="482" t="s">
        <v>1103</v>
      </c>
      <c r="D460" s="483" t="s">
        <v>1104</v>
      </c>
      <c r="E460" s="346" t="s">
        <v>775</v>
      </c>
      <c r="F460" s="347">
        <v>27</v>
      </c>
      <c r="G460" s="358">
        <f>Composições!G1293</f>
        <v>0</v>
      </c>
      <c r="H460" s="265" t="e">
        <f t="shared" si="130"/>
        <v>#VALUE!</v>
      </c>
      <c r="I460" s="265" t="e">
        <f t="shared" si="133"/>
        <v>#VALUE!</v>
      </c>
      <c r="J460" s="502" t="e">
        <f t="shared" si="132"/>
        <v>#VALUE!</v>
      </c>
      <c r="K460" s="167"/>
      <c r="L460" s="2"/>
      <c r="M460" s="152"/>
      <c r="N460" s="154">
        <f t="shared" si="127"/>
        <v>-27</v>
      </c>
    </row>
    <row r="461" spans="1:14" ht="38.25" outlineLevel="1" x14ac:dyDescent="0.2">
      <c r="A461" s="486" t="s">
        <v>1382</v>
      </c>
      <c r="B461" s="500" t="s">
        <v>198</v>
      </c>
      <c r="C461" s="482" t="s">
        <v>1105</v>
      </c>
      <c r="D461" s="483" t="s">
        <v>1106</v>
      </c>
      <c r="E461" s="346" t="s">
        <v>775</v>
      </c>
      <c r="F461" s="347">
        <v>1</v>
      </c>
      <c r="G461" s="358">
        <f>Composições!G1301</f>
        <v>0</v>
      </c>
      <c r="H461" s="265" t="e">
        <f t="shared" si="130"/>
        <v>#VALUE!</v>
      </c>
      <c r="I461" s="265" t="e">
        <f t="shared" si="133"/>
        <v>#VALUE!</v>
      </c>
      <c r="J461" s="502" t="e">
        <f t="shared" si="132"/>
        <v>#VALUE!</v>
      </c>
      <c r="K461" s="167"/>
      <c r="L461" s="2"/>
      <c r="M461" s="152"/>
      <c r="N461" s="154">
        <f t="shared" si="127"/>
        <v>-1</v>
      </c>
    </row>
    <row r="462" spans="1:14" ht="25.5" outlineLevel="1" x14ac:dyDescent="0.2">
      <c r="A462" s="480" t="s">
        <v>1383</v>
      </c>
      <c r="B462" s="500" t="s">
        <v>116</v>
      </c>
      <c r="C462" s="482">
        <v>104396</v>
      </c>
      <c r="D462" s="483" t="s">
        <v>1581</v>
      </c>
      <c r="E462" s="346" t="s">
        <v>14</v>
      </c>
      <c r="F462" s="347">
        <v>2</v>
      </c>
      <c r="G462" s="635"/>
      <c r="H462" s="265" t="e">
        <f t="shared" si="130"/>
        <v>#VALUE!</v>
      </c>
      <c r="I462" s="265" t="e">
        <f t="shared" si="133"/>
        <v>#VALUE!</v>
      </c>
      <c r="J462" s="502" t="e">
        <f t="shared" si="132"/>
        <v>#VALUE!</v>
      </c>
      <c r="K462" s="167"/>
      <c r="L462" s="2"/>
      <c r="M462" s="152"/>
      <c r="N462" s="154">
        <f t="shared" si="127"/>
        <v>-2</v>
      </c>
    </row>
    <row r="463" spans="1:14" ht="25.5" outlineLevel="1" x14ac:dyDescent="0.2">
      <c r="A463" s="480" t="s">
        <v>1384</v>
      </c>
      <c r="B463" s="500" t="s">
        <v>116</v>
      </c>
      <c r="C463" s="482">
        <v>91876</v>
      </c>
      <c r="D463" s="483" t="s">
        <v>1107</v>
      </c>
      <c r="E463" s="346" t="s">
        <v>14</v>
      </c>
      <c r="F463" s="347">
        <v>2</v>
      </c>
      <c r="G463" s="635"/>
      <c r="H463" s="265" t="e">
        <f t="shared" si="130"/>
        <v>#VALUE!</v>
      </c>
      <c r="I463" s="265" t="e">
        <f t="shared" si="133"/>
        <v>#VALUE!</v>
      </c>
      <c r="J463" s="502" t="e">
        <f t="shared" si="132"/>
        <v>#VALUE!</v>
      </c>
      <c r="K463" s="167"/>
      <c r="L463" s="2"/>
      <c r="M463" s="152"/>
      <c r="N463" s="154">
        <f t="shared" si="127"/>
        <v>-2</v>
      </c>
    </row>
    <row r="464" spans="1:14" ht="25.5" outlineLevel="1" x14ac:dyDescent="0.2">
      <c r="A464" s="486" t="s">
        <v>1385</v>
      </c>
      <c r="B464" s="500" t="s">
        <v>116</v>
      </c>
      <c r="C464" s="482">
        <v>91874</v>
      </c>
      <c r="D464" s="483" t="s">
        <v>1108</v>
      </c>
      <c r="E464" s="346" t="s">
        <v>14</v>
      </c>
      <c r="F464" s="347">
        <v>8</v>
      </c>
      <c r="G464" s="635"/>
      <c r="H464" s="265" t="e">
        <f t="shared" si="130"/>
        <v>#VALUE!</v>
      </c>
      <c r="I464" s="265" t="e">
        <f t="shared" si="133"/>
        <v>#VALUE!</v>
      </c>
      <c r="J464" s="502" t="e">
        <f t="shared" si="132"/>
        <v>#VALUE!</v>
      </c>
      <c r="K464" s="167"/>
      <c r="L464" s="2"/>
      <c r="M464" s="152"/>
      <c r="N464" s="154">
        <f t="shared" si="127"/>
        <v>-8</v>
      </c>
    </row>
    <row r="465" spans="1:14" ht="38.25" outlineLevel="1" x14ac:dyDescent="0.2">
      <c r="A465" s="503" t="s">
        <v>1386</v>
      </c>
      <c r="B465" s="500" t="s">
        <v>116</v>
      </c>
      <c r="C465" s="497">
        <v>93013</v>
      </c>
      <c r="D465" s="492" t="s">
        <v>1109</v>
      </c>
      <c r="E465" s="340" t="s">
        <v>14</v>
      </c>
      <c r="F465" s="341">
        <v>8</v>
      </c>
      <c r="G465" s="652"/>
      <c r="H465" s="265" t="e">
        <f t="shared" si="130"/>
        <v>#VALUE!</v>
      </c>
      <c r="I465" s="265" t="e">
        <f t="shared" si="133"/>
        <v>#VALUE!</v>
      </c>
      <c r="J465" s="502" t="e">
        <f t="shared" si="132"/>
        <v>#VALUE!</v>
      </c>
      <c r="K465" s="167"/>
      <c r="L465" s="2"/>
      <c r="M465" s="152"/>
      <c r="N465" s="154">
        <f t="shared" si="127"/>
        <v>-8</v>
      </c>
    </row>
    <row r="466" spans="1:14" ht="12.75" outlineLevel="1" x14ac:dyDescent="0.2">
      <c r="A466" s="298" t="s">
        <v>512</v>
      </c>
      <c r="B466" s="299"/>
      <c r="C466" s="300"/>
      <c r="D466" s="355" t="s">
        <v>1110</v>
      </c>
      <c r="E466" s="257" t="e">
        <f>SUM(I467:I483)</f>
        <v>#VALUE!</v>
      </c>
      <c r="F466" s="258"/>
      <c r="G466" s="259"/>
      <c r="H466" s="303"/>
      <c r="I466" s="299"/>
      <c r="J466" s="305" t="e">
        <f>E466/$G$753</f>
        <v>#VALUE!</v>
      </c>
      <c r="K466" s="196"/>
      <c r="L466" s="2"/>
      <c r="M466" s="152"/>
      <c r="N466" s="154">
        <f t="shared" si="127"/>
        <v>0</v>
      </c>
    </row>
    <row r="467" spans="1:14" ht="12.75" outlineLevel="1" x14ac:dyDescent="0.2">
      <c r="A467" s="499" t="s">
        <v>516</v>
      </c>
      <c r="B467" s="500" t="s">
        <v>198</v>
      </c>
      <c r="C467" s="482" t="s">
        <v>1101</v>
      </c>
      <c r="D467" s="483" t="s">
        <v>1102</v>
      </c>
      <c r="E467" s="346" t="s">
        <v>1100</v>
      </c>
      <c r="F467" s="347">
        <v>2307</v>
      </c>
      <c r="G467" s="358">
        <f>Composições!G1579</f>
        <v>0</v>
      </c>
      <c r="H467" s="265" t="e">
        <f t="shared" ref="H467:H483" si="134">ROUND(G467*(1+$F$754),2)</f>
        <v>#VALUE!</v>
      </c>
      <c r="I467" s="265" t="e">
        <f t="shared" ref="I467" si="135">ROUND(H467*F467,2)</f>
        <v>#VALUE!</v>
      </c>
      <c r="J467" s="502" t="e">
        <f t="shared" ref="J467:J483" si="136">I467/$G$753</f>
        <v>#VALUE!</v>
      </c>
      <c r="K467" s="167"/>
      <c r="L467" s="2"/>
      <c r="M467" s="152"/>
      <c r="N467" s="154">
        <f t="shared" si="127"/>
        <v>-2307</v>
      </c>
    </row>
    <row r="468" spans="1:14" ht="12.75" outlineLevel="1" x14ac:dyDescent="0.2">
      <c r="A468" s="486" t="s">
        <v>517</v>
      </c>
      <c r="B468" s="500" t="s">
        <v>198</v>
      </c>
      <c r="C468" s="482" t="s">
        <v>1111</v>
      </c>
      <c r="D468" s="483" t="s">
        <v>1112</v>
      </c>
      <c r="E468" s="346" t="s">
        <v>1100</v>
      </c>
      <c r="F468" s="347">
        <v>226</v>
      </c>
      <c r="G468" s="358">
        <f>Composições!G1672</f>
        <v>0</v>
      </c>
      <c r="H468" s="265" t="e">
        <f t="shared" si="134"/>
        <v>#VALUE!</v>
      </c>
      <c r="I468" s="265" t="e">
        <f t="shared" ref="I468:I477" si="137">ROUND(H468*F468,2)</f>
        <v>#VALUE!</v>
      </c>
      <c r="J468" s="502" t="e">
        <f t="shared" si="136"/>
        <v>#VALUE!</v>
      </c>
      <c r="K468" s="167"/>
      <c r="L468" s="2"/>
      <c r="M468" s="152"/>
      <c r="N468" s="154">
        <f t="shared" si="127"/>
        <v>-226</v>
      </c>
    </row>
    <row r="469" spans="1:14" ht="25.5" outlineLevel="1" x14ac:dyDescent="0.2">
      <c r="A469" s="480" t="s">
        <v>518</v>
      </c>
      <c r="B469" s="500" t="s">
        <v>198</v>
      </c>
      <c r="C469" s="482" t="s">
        <v>1113</v>
      </c>
      <c r="D469" s="483" t="s">
        <v>1114</v>
      </c>
      <c r="E469" s="346" t="s">
        <v>1100</v>
      </c>
      <c r="F469" s="347">
        <v>1517</v>
      </c>
      <c r="G469" s="358">
        <f>Composições!G1309</f>
        <v>0</v>
      </c>
      <c r="H469" s="265" t="e">
        <f t="shared" si="134"/>
        <v>#VALUE!</v>
      </c>
      <c r="I469" s="265" t="e">
        <f t="shared" si="137"/>
        <v>#VALUE!</v>
      </c>
      <c r="J469" s="502" t="e">
        <f t="shared" si="136"/>
        <v>#VALUE!</v>
      </c>
      <c r="K469" s="167"/>
      <c r="L469" s="2"/>
      <c r="M469" s="152"/>
      <c r="N469" s="154">
        <f t="shared" si="127"/>
        <v>-1517</v>
      </c>
    </row>
    <row r="470" spans="1:14" ht="12.75" outlineLevel="1" x14ac:dyDescent="0.2">
      <c r="A470" s="480" t="s">
        <v>519</v>
      </c>
      <c r="B470" s="500" t="s">
        <v>198</v>
      </c>
      <c r="C470" s="482" t="s">
        <v>1115</v>
      </c>
      <c r="D470" s="483" t="s">
        <v>1116</v>
      </c>
      <c r="E470" s="346" t="s">
        <v>1100</v>
      </c>
      <c r="F470" s="347">
        <v>1726</v>
      </c>
      <c r="G470" s="358">
        <f>Composições!G1664</f>
        <v>0</v>
      </c>
      <c r="H470" s="265" t="e">
        <f t="shared" si="134"/>
        <v>#VALUE!</v>
      </c>
      <c r="I470" s="265" t="e">
        <f t="shared" si="137"/>
        <v>#VALUE!</v>
      </c>
      <c r="J470" s="502" t="e">
        <f t="shared" si="136"/>
        <v>#VALUE!</v>
      </c>
      <c r="K470" s="167"/>
      <c r="L470" s="2"/>
      <c r="M470" s="152"/>
      <c r="N470" s="154">
        <f t="shared" si="127"/>
        <v>-1726</v>
      </c>
    </row>
    <row r="471" spans="1:14" ht="38.25" outlineLevel="1" x14ac:dyDescent="0.2">
      <c r="A471" s="486" t="s">
        <v>520</v>
      </c>
      <c r="B471" s="500" t="s">
        <v>116</v>
      </c>
      <c r="C471" s="482">
        <v>90460</v>
      </c>
      <c r="D471" s="483" t="s">
        <v>1117</v>
      </c>
      <c r="E471" s="346" t="s">
        <v>127</v>
      </c>
      <c r="F471" s="347">
        <v>4</v>
      </c>
      <c r="G471" s="635"/>
      <c r="H471" s="265" t="e">
        <f t="shared" si="134"/>
        <v>#VALUE!</v>
      </c>
      <c r="I471" s="265" t="e">
        <f t="shared" si="137"/>
        <v>#VALUE!</v>
      </c>
      <c r="J471" s="502" t="e">
        <f t="shared" si="136"/>
        <v>#VALUE!</v>
      </c>
      <c r="K471" s="167"/>
      <c r="L471" s="2"/>
      <c r="M471" s="152"/>
      <c r="N471" s="154">
        <f t="shared" si="127"/>
        <v>-4</v>
      </c>
    </row>
    <row r="472" spans="1:14" ht="12.75" outlineLevel="1" x14ac:dyDescent="0.2">
      <c r="A472" s="480" t="s">
        <v>521</v>
      </c>
      <c r="B472" s="500" t="s">
        <v>198</v>
      </c>
      <c r="C472" s="482" t="s">
        <v>1118</v>
      </c>
      <c r="D472" s="483" t="s">
        <v>1119</v>
      </c>
      <c r="E472" s="346" t="s">
        <v>816</v>
      </c>
      <c r="F472" s="347">
        <v>618</v>
      </c>
      <c r="G472" s="358">
        <f>Composições!G1317</f>
        <v>0</v>
      </c>
      <c r="H472" s="265" t="e">
        <f t="shared" si="134"/>
        <v>#VALUE!</v>
      </c>
      <c r="I472" s="265" t="e">
        <f t="shared" si="137"/>
        <v>#VALUE!</v>
      </c>
      <c r="J472" s="502" t="e">
        <f t="shared" si="136"/>
        <v>#VALUE!</v>
      </c>
      <c r="K472" s="167"/>
      <c r="L472" s="2"/>
      <c r="M472" s="152"/>
      <c r="N472" s="154">
        <f t="shared" si="127"/>
        <v>-618</v>
      </c>
    </row>
    <row r="473" spans="1:14" ht="25.5" outlineLevel="1" x14ac:dyDescent="0.2">
      <c r="A473" s="488" t="s">
        <v>522</v>
      </c>
      <c r="B473" s="500" t="s">
        <v>116</v>
      </c>
      <c r="C473" s="482">
        <v>101553</v>
      </c>
      <c r="D473" s="483" t="s">
        <v>1120</v>
      </c>
      <c r="E473" s="346" t="s">
        <v>14</v>
      </c>
      <c r="F473" s="347">
        <v>3</v>
      </c>
      <c r="G473" s="635"/>
      <c r="H473" s="265" t="e">
        <f t="shared" si="134"/>
        <v>#VALUE!</v>
      </c>
      <c r="I473" s="265" t="e">
        <f t="shared" si="137"/>
        <v>#VALUE!</v>
      </c>
      <c r="J473" s="502" t="e">
        <f t="shared" si="136"/>
        <v>#VALUE!</v>
      </c>
      <c r="K473" s="167"/>
      <c r="L473" s="2"/>
      <c r="M473" s="152"/>
      <c r="N473" s="154">
        <f t="shared" si="127"/>
        <v>-3</v>
      </c>
    </row>
    <row r="474" spans="1:14" ht="25.5" outlineLevel="1" x14ac:dyDescent="0.2">
      <c r="A474" s="486" t="s">
        <v>523</v>
      </c>
      <c r="B474" s="500" t="s">
        <v>198</v>
      </c>
      <c r="C474" s="482" t="s">
        <v>1121</v>
      </c>
      <c r="D474" s="483" t="s">
        <v>1122</v>
      </c>
      <c r="E474" s="346" t="s">
        <v>816</v>
      </c>
      <c r="F474" s="347">
        <v>1</v>
      </c>
      <c r="G474" s="358">
        <f>Composições!G1325</f>
        <v>0</v>
      </c>
      <c r="H474" s="265" t="e">
        <f t="shared" si="134"/>
        <v>#VALUE!</v>
      </c>
      <c r="I474" s="265" t="e">
        <f t="shared" si="137"/>
        <v>#VALUE!</v>
      </c>
      <c r="J474" s="502" t="e">
        <f t="shared" si="136"/>
        <v>#VALUE!</v>
      </c>
      <c r="K474" s="167"/>
      <c r="L474" s="2"/>
      <c r="M474" s="152"/>
      <c r="N474" s="154">
        <f t="shared" si="127"/>
        <v>-1</v>
      </c>
    </row>
    <row r="475" spans="1:14" ht="25.5" outlineLevel="1" x14ac:dyDescent="0.2">
      <c r="A475" s="480" t="s">
        <v>524</v>
      </c>
      <c r="B475" s="500" t="s">
        <v>116</v>
      </c>
      <c r="C475" s="482">
        <v>98306</v>
      </c>
      <c r="D475" s="483" t="s">
        <v>1123</v>
      </c>
      <c r="E475" s="346" t="s">
        <v>14</v>
      </c>
      <c r="F475" s="347">
        <v>1</v>
      </c>
      <c r="G475" s="635"/>
      <c r="H475" s="265" t="e">
        <f t="shared" si="134"/>
        <v>#VALUE!</v>
      </c>
      <c r="I475" s="265" t="e">
        <f t="shared" si="137"/>
        <v>#VALUE!</v>
      </c>
      <c r="J475" s="502" t="e">
        <f t="shared" si="136"/>
        <v>#VALUE!</v>
      </c>
      <c r="K475" s="167"/>
      <c r="L475" s="2"/>
      <c r="M475" s="152"/>
      <c r="N475" s="154">
        <f t="shared" si="127"/>
        <v>-1</v>
      </c>
    </row>
    <row r="476" spans="1:14" ht="12.75" outlineLevel="1" x14ac:dyDescent="0.2">
      <c r="A476" s="488" t="s">
        <v>525</v>
      </c>
      <c r="B476" s="500" t="s">
        <v>198</v>
      </c>
      <c r="C476" s="482" t="s">
        <v>1124</v>
      </c>
      <c r="D476" s="483" t="s">
        <v>1125</v>
      </c>
      <c r="E476" s="346" t="s">
        <v>898</v>
      </c>
      <c r="F476" s="347">
        <v>2.2000000000000002</v>
      </c>
      <c r="G476" s="358">
        <f>Composições!G1333</f>
        <v>0</v>
      </c>
      <c r="H476" s="265" t="e">
        <f t="shared" si="134"/>
        <v>#VALUE!</v>
      </c>
      <c r="I476" s="265" t="e">
        <f t="shared" si="137"/>
        <v>#VALUE!</v>
      </c>
      <c r="J476" s="502" t="e">
        <f t="shared" si="136"/>
        <v>#VALUE!</v>
      </c>
      <c r="K476" s="167"/>
      <c r="L476" s="2"/>
      <c r="M476" s="152"/>
      <c r="N476" s="154">
        <f t="shared" si="127"/>
        <v>-2.2000000000000002</v>
      </c>
    </row>
    <row r="477" spans="1:14" ht="25.5" outlineLevel="1" x14ac:dyDescent="0.2">
      <c r="A477" s="488" t="s">
        <v>526</v>
      </c>
      <c r="B477" s="500" t="s">
        <v>198</v>
      </c>
      <c r="C477" s="482" t="s">
        <v>1126</v>
      </c>
      <c r="D477" s="483" t="s">
        <v>1127</v>
      </c>
      <c r="E477" s="346" t="s">
        <v>775</v>
      </c>
      <c r="F477" s="347">
        <v>1</v>
      </c>
      <c r="G477" s="268">
        <f>Composições!G1342</f>
        <v>0</v>
      </c>
      <c r="H477" s="265" t="e">
        <f t="shared" si="134"/>
        <v>#VALUE!</v>
      </c>
      <c r="I477" s="265" t="e">
        <f t="shared" si="137"/>
        <v>#VALUE!</v>
      </c>
      <c r="J477" s="502" t="e">
        <f t="shared" si="136"/>
        <v>#VALUE!</v>
      </c>
      <c r="K477" s="167"/>
      <c r="L477" s="2"/>
      <c r="M477" s="152"/>
      <c r="N477" s="154">
        <f t="shared" si="127"/>
        <v>-1</v>
      </c>
    </row>
    <row r="478" spans="1:14" ht="12.75" outlineLevel="1" x14ac:dyDescent="0.2">
      <c r="A478" s="488" t="s">
        <v>527</v>
      </c>
      <c r="B478" s="500" t="s">
        <v>198</v>
      </c>
      <c r="C478" s="482" t="s">
        <v>1128</v>
      </c>
      <c r="D478" s="483" t="s">
        <v>1129</v>
      </c>
      <c r="E478" s="346" t="s">
        <v>775</v>
      </c>
      <c r="F478" s="347">
        <v>5</v>
      </c>
      <c r="G478" s="268">
        <f>Composições!G1351</f>
        <v>0</v>
      </c>
      <c r="H478" s="265" t="e">
        <f t="shared" si="134"/>
        <v>#VALUE!</v>
      </c>
      <c r="I478" s="265" t="e">
        <f t="shared" ref="I478:I483" si="138">ROUND(H478*F478,2)</f>
        <v>#VALUE!</v>
      </c>
      <c r="J478" s="502" t="e">
        <f t="shared" si="136"/>
        <v>#VALUE!</v>
      </c>
      <c r="K478" s="167"/>
      <c r="L478" s="2"/>
      <c r="M478" s="152"/>
      <c r="N478" s="154">
        <f t="shared" si="127"/>
        <v>-5</v>
      </c>
    </row>
    <row r="479" spans="1:14" ht="25.5" outlineLevel="1" x14ac:dyDescent="0.2">
      <c r="A479" s="488" t="s">
        <v>528</v>
      </c>
      <c r="B479" s="500" t="s">
        <v>198</v>
      </c>
      <c r="C479" s="482" t="s">
        <v>1130</v>
      </c>
      <c r="D479" s="483" t="s">
        <v>1131</v>
      </c>
      <c r="E479" s="346" t="s">
        <v>775</v>
      </c>
      <c r="F479" s="347">
        <v>4</v>
      </c>
      <c r="G479" s="268">
        <f>Composições!G1359</f>
        <v>0</v>
      </c>
      <c r="H479" s="265" t="e">
        <f t="shared" si="134"/>
        <v>#VALUE!</v>
      </c>
      <c r="I479" s="265" t="e">
        <f t="shared" si="138"/>
        <v>#VALUE!</v>
      </c>
      <c r="J479" s="502" t="e">
        <f t="shared" si="136"/>
        <v>#VALUE!</v>
      </c>
      <c r="K479" s="167"/>
      <c r="L479" s="2"/>
      <c r="M479" s="152"/>
      <c r="N479" s="154">
        <f t="shared" si="127"/>
        <v>-4</v>
      </c>
    </row>
    <row r="480" spans="1:14" ht="25.5" outlineLevel="1" x14ac:dyDescent="0.2">
      <c r="A480" s="488" t="s">
        <v>529</v>
      </c>
      <c r="B480" s="500" t="s">
        <v>116</v>
      </c>
      <c r="C480" s="482">
        <v>96986</v>
      </c>
      <c r="D480" s="483" t="s">
        <v>1132</v>
      </c>
      <c r="E480" s="346" t="s">
        <v>14</v>
      </c>
      <c r="F480" s="347">
        <v>1</v>
      </c>
      <c r="G480" s="200"/>
      <c r="H480" s="265" t="e">
        <f t="shared" si="134"/>
        <v>#VALUE!</v>
      </c>
      <c r="I480" s="265" t="e">
        <f t="shared" si="138"/>
        <v>#VALUE!</v>
      </c>
      <c r="J480" s="502" t="e">
        <f t="shared" si="136"/>
        <v>#VALUE!</v>
      </c>
      <c r="K480" s="167"/>
      <c r="L480" s="2"/>
      <c r="M480" s="152"/>
      <c r="N480" s="154">
        <f t="shared" si="127"/>
        <v>-1</v>
      </c>
    </row>
    <row r="481" spans="1:14" ht="25.5" outlineLevel="1" x14ac:dyDescent="0.2">
      <c r="A481" s="488" t="s">
        <v>1387</v>
      </c>
      <c r="B481" s="500" t="s">
        <v>116</v>
      </c>
      <c r="C481" s="482">
        <v>101548</v>
      </c>
      <c r="D481" s="483" t="s">
        <v>1133</v>
      </c>
      <c r="E481" s="346" t="s">
        <v>14</v>
      </c>
      <c r="F481" s="347">
        <v>1</v>
      </c>
      <c r="G481" s="200"/>
      <c r="H481" s="265" t="e">
        <f t="shared" si="134"/>
        <v>#VALUE!</v>
      </c>
      <c r="I481" s="265" t="e">
        <f t="shared" si="138"/>
        <v>#VALUE!</v>
      </c>
      <c r="J481" s="502" t="e">
        <f t="shared" si="136"/>
        <v>#VALUE!</v>
      </c>
      <c r="K481" s="167"/>
      <c r="L481" s="2"/>
      <c r="M481" s="152"/>
      <c r="N481" s="154">
        <f t="shared" si="127"/>
        <v>-1</v>
      </c>
    </row>
    <row r="482" spans="1:14" ht="25.5" outlineLevel="1" x14ac:dyDescent="0.2">
      <c r="A482" s="488" t="s">
        <v>1388</v>
      </c>
      <c r="B482" s="500" t="s">
        <v>198</v>
      </c>
      <c r="C482" s="482" t="s">
        <v>1134</v>
      </c>
      <c r="D482" s="483" t="s">
        <v>1135</v>
      </c>
      <c r="E482" s="346" t="s">
        <v>775</v>
      </c>
      <c r="F482" s="347">
        <v>10</v>
      </c>
      <c r="G482" s="268">
        <f>Composições!G1367</f>
        <v>0</v>
      </c>
      <c r="H482" s="265" t="e">
        <f t="shared" si="134"/>
        <v>#VALUE!</v>
      </c>
      <c r="I482" s="265" t="e">
        <f t="shared" si="138"/>
        <v>#VALUE!</v>
      </c>
      <c r="J482" s="502" t="e">
        <f t="shared" si="136"/>
        <v>#VALUE!</v>
      </c>
      <c r="K482" s="167"/>
      <c r="L482" s="2"/>
      <c r="M482" s="152"/>
      <c r="N482" s="154">
        <f t="shared" si="127"/>
        <v>-10</v>
      </c>
    </row>
    <row r="483" spans="1:14" ht="25.5" outlineLevel="1" x14ac:dyDescent="0.2">
      <c r="A483" s="503" t="s">
        <v>1389</v>
      </c>
      <c r="B483" s="489" t="s">
        <v>198</v>
      </c>
      <c r="C483" s="497" t="s">
        <v>1136</v>
      </c>
      <c r="D483" s="501" t="s">
        <v>1137</v>
      </c>
      <c r="E483" s="326" t="s">
        <v>775</v>
      </c>
      <c r="F483" s="341">
        <v>1</v>
      </c>
      <c r="G483" s="512">
        <f>Composições!G1374</f>
        <v>0</v>
      </c>
      <c r="H483" s="265" t="e">
        <f t="shared" si="134"/>
        <v>#VALUE!</v>
      </c>
      <c r="I483" s="265" t="e">
        <f t="shared" si="138"/>
        <v>#VALUE!</v>
      </c>
      <c r="J483" s="502" t="e">
        <f t="shared" si="136"/>
        <v>#VALUE!</v>
      </c>
      <c r="K483" s="167"/>
      <c r="L483" s="2"/>
      <c r="M483" s="152"/>
      <c r="N483" s="154">
        <f t="shared" si="127"/>
        <v>-1</v>
      </c>
    </row>
    <row r="484" spans="1:14" ht="12.75" outlineLevel="1" x14ac:dyDescent="0.2">
      <c r="A484" s="253" t="s">
        <v>530</v>
      </c>
      <c r="B484" s="299"/>
      <c r="C484" s="300"/>
      <c r="D484" s="256" t="s">
        <v>1138</v>
      </c>
      <c r="E484" s="302" t="e">
        <f>SUM(I485:I495)</f>
        <v>#VALUE!</v>
      </c>
      <c r="F484" s="258"/>
      <c r="G484" s="259"/>
      <c r="H484" s="303"/>
      <c r="I484" s="299"/>
      <c r="J484" s="305" t="e">
        <f>E484/$G$753</f>
        <v>#VALUE!</v>
      </c>
      <c r="K484" s="196"/>
      <c r="L484" s="2"/>
      <c r="M484" s="152"/>
      <c r="N484" s="154">
        <f t="shared" si="127"/>
        <v>0</v>
      </c>
    </row>
    <row r="485" spans="1:14" ht="38.25" outlineLevel="1" x14ac:dyDescent="0.2">
      <c r="A485" s="499" t="s">
        <v>551</v>
      </c>
      <c r="B485" s="500" t="s">
        <v>116</v>
      </c>
      <c r="C485" s="482" t="s">
        <v>1583</v>
      </c>
      <c r="D485" s="483" t="s">
        <v>539</v>
      </c>
      <c r="E485" s="346" t="s">
        <v>127</v>
      </c>
      <c r="F485" s="347">
        <v>146.6</v>
      </c>
      <c r="G485" s="635"/>
      <c r="H485" s="265" t="e">
        <f t="shared" ref="H485:H495" si="139">ROUND(G485*(1+$F$754),2)</f>
        <v>#VALUE!</v>
      </c>
      <c r="I485" s="265" t="e">
        <f t="shared" ref="I485" si="140">ROUND(H485*F485,2)</f>
        <v>#VALUE!</v>
      </c>
      <c r="J485" s="502" t="e">
        <f t="shared" ref="J485:J495" si="141">I485/$G$753</f>
        <v>#VALUE!</v>
      </c>
      <c r="K485" s="167"/>
      <c r="L485" s="2"/>
      <c r="M485" s="152"/>
      <c r="N485" s="154">
        <f t="shared" si="127"/>
        <v>-146.6</v>
      </c>
    </row>
    <row r="486" spans="1:14" ht="38.25" outlineLevel="1" x14ac:dyDescent="0.2">
      <c r="A486" s="486" t="s">
        <v>552</v>
      </c>
      <c r="B486" s="500" t="s">
        <v>116</v>
      </c>
      <c r="C486" s="482" t="s">
        <v>1584</v>
      </c>
      <c r="D486" s="483" t="s">
        <v>538</v>
      </c>
      <c r="E486" s="346" t="s">
        <v>127</v>
      </c>
      <c r="F486" s="347">
        <v>54.2</v>
      </c>
      <c r="G486" s="635"/>
      <c r="H486" s="265" t="e">
        <f t="shared" si="139"/>
        <v>#VALUE!</v>
      </c>
      <c r="I486" s="265" t="e">
        <f t="shared" ref="I486:I491" si="142">ROUND(H486*F486,2)</f>
        <v>#VALUE!</v>
      </c>
      <c r="J486" s="502" t="e">
        <f t="shared" si="141"/>
        <v>#VALUE!</v>
      </c>
      <c r="K486" s="167"/>
      <c r="L486" s="2"/>
      <c r="M486" s="152"/>
      <c r="N486" s="154">
        <f t="shared" si="127"/>
        <v>-54.2</v>
      </c>
    </row>
    <row r="487" spans="1:14" ht="38.25" outlineLevel="1" x14ac:dyDescent="0.2">
      <c r="A487" s="480" t="s">
        <v>553</v>
      </c>
      <c r="B487" s="500" t="s">
        <v>116</v>
      </c>
      <c r="C487" s="482" t="s">
        <v>1585</v>
      </c>
      <c r="D487" s="483" t="s">
        <v>537</v>
      </c>
      <c r="E487" s="346" t="s">
        <v>127</v>
      </c>
      <c r="F487" s="347">
        <v>36.700000000000003</v>
      </c>
      <c r="G487" s="635"/>
      <c r="H487" s="265" t="e">
        <f t="shared" si="139"/>
        <v>#VALUE!</v>
      </c>
      <c r="I487" s="265" t="e">
        <f t="shared" si="142"/>
        <v>#VALUE!</v>
      </c>
      <c r="J487" s="502" t="e">
        <f t="shared" si="141"/>
        <v>#VALUE!</v>
      </c>
      <c r="K487" s="167"/>
      <c r="L487" s="2"/>
      <c r="M487" s="152"/>
      <c r="N487" s="154">
        <f t="shared" ref="N487:N550" si="143">M487-F487</f>
        <v>-36.700000000000003</v>
      </c>
    </row>
    <row r="488" spans="1:14" ht="25.5" outlineLevel="1" x14ac:dyDescent="0.2">
      <c r="A488" s="480" t="s">
        <v>554</v>
      </c>
      <c r="B488" s="500" t="s">
        <v>116</v>
      </c>
      <c r="C488" s="482" t="s">
        <v>1586</v>
      </c>
      <c r="D488" s="483" t="s">
        <v>1139</v>
      </c>
      <c r="E488" s="346" t="s">
        <v>127</v>
      </c>
      <c r="F488" s="347">
        <v>278</v>
      </c>
      <c r="G488" s="635"/>
      <c r="H488" s="265" t="e">
        <f t="shared" si="139"/>
        <v>#VALUE!</v>
      </c>
      <c r="I488" s="265" t="e">
        <f t="shared" si="142"/>
        <v>#VALUE!</v>
      </c>
      <c r="J488" s="502" t="e">
        <f t="shared" si="141"/>
        <v>#VALUE!</v>
      </c>
      <c r="K488" s="167"/>
      <c r="L488" s="2"/>
      <c r="M488" s="152"/>
      <c r="N488" s="154">
        <f t="shared" si="143"/>
        <v>-278</v>
      </c>
    </row>
    <row r="489" spans="1:14" ht="25.5" outlineLevel="1" x14ac:dyDescent="0.2">
      <c r="A489" s="480" t="s">
        <v>555</v>
      </c>
      <c r="B489" s="500" t="s">
        <v>116</v>
      </c>
      <c r="C489" s="482" t="s">
        <v>1587</v>
      </c>
      <c r="D489" s="483" t="s">
        <v>1063</v>
      </c>
      <c r="E489" s="346" t="s">
        <v>127</v>
      </c>
      <c r="F489" s="347">
        <v>8.4</v>
      </c>
      <c r="G489" s="635"/>
      <c r="H489" s="265" t="e">
        <f t="shared" si="139"/>
        <v>#VALUE!</v>
      </c>
      <c r="I489" s="265" t="e">
        <f t="shared" si="142"/>
        <v>#VALUE!</v>
      </c>
      <c r="J489" s="502" t="e">
        <f t="shared" si="141"/>
        <v>#VALUE!</v>
      </c>
      <c r="K489" s="167"/>
      <c r="L489" s="2"/>
      <c r="M489" s="152"/>
      <c r="N489" s="154">
        <f t="shared" si="143"/>
        <v>-8.4</v>
      </c>
    </row>
    <row r="490" spans="1:14" ht="25.5" outlineLevel="1" x14ac:dyDescent="0.2">
      <c r="A490" s="480" t="s">
        <v>556</v>
      </c>
      <c r="B490" s="500" t="s">
        <v>116</v>
      </c>
      <c r="C490" s="482" t="s">
        <v>1588</v>
      </c>
      <c r="D490" s="483" t="s">
        <v>536</v>
      </c>
      <c r="E490" s="346" t="s">
        <v>127</v>
      </c>
      <c r="F490" s="347">
        <v>604.4</v>
      </c>
      <c r="G490" s="200"/>
      <c r="H490" s="265" t="e">
        <f t="shared" si="139"/>
        <v>#VALUE!</v>
      </c>
      <c r="I490" s="265" t="e">
        <f t="shared" si="142"/>
        <v>#VALUE!</v>
      </c>
      <c r="J490" s="502" t="e">
        <f t="shared" si="141"/>
        <v>#VALUE!</v>
      </c>
      <c r="K490" s="167"/>
      <c r="L490" s="2"/>
      <c r="M490" s="152"/>
      <c r="N490" s="154">
        <f t="shared" si="143"/>
        <v>-604.4</v>
      </c>
    </row>
    <row r="491" spans="1:14" ht="25.5" outlineLevel="1" x14ac:dyDescent="0.2">
      <c r="A491" s="480" t="s">
        <v>557</v>
      </c>
      <c r="B491" s="500" t="s">
        <v>116</v>
      </c>
      <c r="C491" s="482" t="s">
        <v>1589</v>
      </c>
      <c r="D491" s="483" t="s">
        <v>534</v>
      </c>
      <c r="E491" s="346" t="s">
        <v>127</v>
      </c>
      <c r="F491" s="347">
        <v>3589.5</v>
      </c>
      <c r="G491" s="635"/>
      <c r="H491" s="265" t="e">
        <f t="shared" si="139"/>
        <v>#VALUE!</v>
      </c>
      <c r="I491" s="265" t="e">
        <f t="shared" si="142"/>
        <v>#VALUE!</v>
      </c>
      <c r="J491" s="502" t="e">
        <f t="shared" si="141"/>
        <v>#VALUE!</v>
      </c>
      <c r="K491" s="167"/>
      <c r="L491" s="2"/>
      <c r="M491" s="152"/>
      <c r="N491" s="154">
        <f t="shared" si="143"/>
        <v>-3589.5</v>
      </c>
    </row>
    <row r="492" spans="1:14" ht="25.5" outlineLevel="1" x14ac:dyDescent="0.2">
      <c r="A492" s="480" t="s">
        <v>558</v>
      </c>
      <c r="B492" s="500" t="s">
        <v>116</v>
      </c>
      <c r="C492" s="482" t="s">
        <v>1590</v>
      </c>
      <c r="D492" s="483" t="s">
        <v>535</v>
      </c>
      <c r="E492" s="346" t="s">
        <v>127</v>
      </c>
      <c r="F492" s="347">
        <v>1982.1</v>
      </c>
      <c r="G492" s="635"/>
      <c r="H492" s="265" t="e">
        <f t="shared" si="139"/>
        <v>#VALUE!</v>
      </c>
      <c r="I492" s="265" t="e">
        <f t="shared" ref="I492:I494" si="144">ROUND(H492*F492,2)</f>
        <v>#VALUE!</v>
      </c>
      <c r="J492" s="502" t="e">
        <f t="shared" si="141"/>
        <v>#VALUE!</v>
      </c>
      <c r="K492" s="167"/>
      <c r="L492" s="2"/>
      <c r="M492" s="152"/>
      <c r="N492" s="154">
        <f t="shared" si="143"/>
        <v>-1982.1</v>
      </c>
    </row>
    <row r="493" spans="1:14" ht="25.5" outlineLevel="1" x14ac:dyDescent="0.2">
      <c r="A493" s="480" t="s">
        <v>559</v>
      </c>
      <c r="B493" s="500" t="s">
        <v>116</v>
      </c>
      <c r="C493" s="482" t="s">
        <v>1591</v>
      </c>
      <c r="D493" s="483" t="s">
        <v>1592</v>
      </c>
      <c r="E493" s="346" t="s">
        <v>127</v>
      </c>
      <c r="F493" s="347">
        <v>13.5</v>
      </c>
      <c r="G493" s="635"/>
      <c r="H493" s="265" t="e">
        <f t="shared" si="139"/>
        <v>#VALUE!</v>
      </c>
      <c r="I493" s="265" t="e">
        <f t="shared" si="144"/>
        <v>#VALUE!</v>
      </c>
      <c r="J493" s="502" t="e">
        <f t="shared" si="141"/>
        <v>#VALUE!</v>
      </c>
      <c r="K493" s="167"/>
      <c r="L493" s="2"/>
      <c r="M493" s="152"/>
      <c r="N493" s="154">
        <f t="shared" si="143"/>
        <v>-13.5</v>
      </c>
    </row>
    <row r="494" spans="1:14" ht="38.25" outlineLevel="1" x14ac:dyDescent="0.2">
      <c r="A494" s="480" t="s">
        <v>1390</v>
      </c>
      <c r="B494" s="513" t="s">
        <v>116</v>
      </c>
      <c r="C494" s="514" t="s">
        <v>1593</v>
      </c>
      <c r="D494" s="515" t="s">
        <v>1594</v>
      </c>
      <c r="E494" s="346" t="s">
        <v>127</v>
      </c>
      <c r="F494" s="347">
        <v>48.7</v>
      </c>
      <c r="G494" s="632"/>
      <c r="H494" s="390" t="e">
        <f t="shared" si="139"/>
        <v>#VALUE!</v>
      </c>
      <c r="I494" s="265" t="e">
        <f t="shared" si="144"/>
        <v>#VALUE!</v>
      </c>
      <c r="J494" s="502" t="e">
        <f t="shared" si="141"/>
        <v>#VALUE!</v>
      </c>
      <c r="K494" s="167"/>
      <c r="L494" s="2"/>
      <c r="M494" s="152"/>
      <c r="N494" s="154">
        <f t="shared" si="143"/>
        <v>-48.7</v>
      </c>
    </row>
    <row r="495" spans="1:14" ht="38.25" outlineLevel="1" x14ac:dyDescent="0.2">
      <c r="A495" s="516" t="s">
        <v>1597</v>
      </c>
      <c r="B495" s="338" t="s">
        <v>116</v>
      </c>
      <c r="C495" s="517" t="s">
        <v>1595</v>
      </c>
      <c r="D495" s="501" t="s">
        <v>1596</v>
      </c>
      <c r="E495" s="340" t="s">
        <v>127</v>
      </c>
      <c r="F495" s="341">
        <v>161.9</v>
      </c>
      <c r="G495" s="652"/>
      <c r="H495" s="414" t="e">
        <f t="shared" si="139"/>
        <v>#VALUE!</v>
      </c>
      <c r="I495" s="265" t="e">
        <f t="shared" ref="I495" si="145">ROUND(H495*F495,2)</f>
        <v>#VALUE!</v>
      </c>
      <c r="J495" s="502" t="e">
        <f t="shared" si="141"/>
        <v>#VALUE!</v>
      </c>
      <c r="K495" s="167"/>
      <c r="L495" s="2"/>
      <c r="M495" s="152"/>
      <c r="N495" s="154">
        <f t="shared" si="143"/>
        <v>-161.9</v>
      </c>
    </row>
    <row r="496" spans="1:14" ht="12.75" outlineLevel="1" x14ac:dyDescent="0.2">
      <c r="A496" s="253" t="s">
        <v>533</v>
      </c>
      <c r="B496" s="254"/>
      <c r="C496" s="300"/>
      <c r="D496" s="355" t="s">
        <v>1140</v>
      </c>
      <c r="E496" s="302" t="e">
        <f>SUM(I497:I498)</f>
        <v>#VALUE!</v>
      </c>
      <c r="F496" s="303"/>
      <c r="G496" s="259"/>
      <c r="H496" s="258"/>
      <c r="I496" s="299"/>
      <c r="J496" s="305" t="e">
        <f>E496/$G$753</f>
        <v>#VALUE!</v>
      </c>
      <c r="K496" s="196"/>
      <c r="L496" s="2"/>
      <c r="M496" s="152"/>
      <c r="N496" s="154">
        <f t="shared" si="143"/>
        <v>0</v>
      </c>
    </row>
    <row r="497" spans="1:14" ht="38.25" outlineLevel="1" x14ac:dyDescent="0.2">
      <c r="A497" s="475" t="s">
        <v>560</v>
      </c>
      <c r="B497" s="500" t="s">
        <v>116</v>
      </c>
      <c r="C497" s="482">
        <v>97891</v>
      </c>
      <c r="D497" s="483" t="s">
        <v>1141</v>
      </c>
      <c r="E497" s="346" t="s">
        <v>14</v>
      </c>
      <c r="F497" s="347">
        <v>9</v>
      </c>
      <c r="G497" s="635"/>
      <c r="H497" s="265" t="e">
        <f>ROUND(G497*(1+$F$754),2)</f>
        <v>#VALUE!</v>
      </c>
      <c r="I497" s="265" t="e">
        <f t="shared" ref="I497" si="146">ROUND(H497*F497,2)</f>
        <v>#VALUE!</v>
      </c>
      <c r="J497" s="502" t="e">
        <f>I497/$G$753</f>
        <v>#VALUE!</v>
      </c>
      <c r="K497" s="167"/>
      <c r="L497" s="2"/>
      <c r="M497" s="152"/>
      <c r="N497" s="154">
        <f t="shared" si="143"/>
        <v>-9</v>
      </c>
    </row>
    <row r="498" spans="1:14" ht="12.75" outlineLevel="1" x14ac:dyDescent="0.2">
      <c r="A498" s="503" t="s">
        <v>561</v>
      </c>
      <c r="B498" s="518" t="s">
        <v>198</v>
      </c>
      <c r="C498" s="519" t="s">
        <v>1142</v>
      </c>
      <c r="D498" s="501" t="s">
        <v>1143</v>
      </c>
      <c r="E498" s="346" t="s">
        <v>1037</v>
      </c>
      <c r="F498" s="347">
        <v>18</v>
      </c>
      <c r="G498" s="334">
        <f>Composições!G1382</f>
        <v>0</v>
      </c>
      <c r="H498" s="390" t="e">
        <f>ROUND(G498*(1+$F$754),2)</f>
        <v>#VALUE!</v>
      </c>
      <c r="I498" s="265" t="e">
        <f t="shared" ref="I498:I505" si="147">ROUND(H498*F498,2)</f>
        <v>#VALUE!</v>
      </c>
      <c r="J498" s="502" t="e">
        <f>I498/$G$753</f>
        <v>#VALUE!</v>
      </c>
      <c r="K498" s="167"/>
      <c r="L498" s="2"/>
      <c r="M498" s="152"/>
      <c r="N498" s="154">
        <f t="shared" si="143"/>
        <v>-18</v>
      </c>
    </row>
    <row r="499" spans="1:14" ht="12.75" outlineLevel="1" x14ac:dyDescent="0.2">
      <c r="A499" s="253" t="s">
        <v>540</v>
      </c>
      <c r="B499" s="254"/>
      <c r="C499" s="255"/>
      <c r="D499" s="256" t="s">
        <v>1144</v>
      </c>
      <c r="E499" s="302" t="e">
        <f>SUM(I500:I510)</f>
        <v>#VALUE!</v>
      </c>
      <c r="F499" s="303"/>
      <c r="G499" s="520"/>
      <c r="H499" s="521"/>
      <c r="I499" s="299"/>
      <c r="J499" s="305" t="e">
        <f>E499/$G$753</f>
        <v>#VALUE!</v>
      </c>
      <c r="K499" s="196"/>
      <c r="L499" s="2"/>
      <c r="M499" s="152"/>
      <c r="N499" s="154">
        <f t="shared" si="143"/>
        <v>0</v>
      </c>
    </row>
    <row r="500" spans="1:14" ht="25.5" outlineLevel="1" x14ac:dyDescent="0.2">
      <c r="A500" s="480" t="s">
        <v>562</v>
      </c>
      <c r="B500" s="500" t="s">
        <v>116</v>
      </c>
      <c r="C500" s="482" t="s">
        <v>1598</v>
      </c>
      <c r="D500" s="483" t="s">
        <v>543</v>
      </c>
      <c r="E500" s="346" t="s">
        <v>14</v>
      </c>
      <c r="F500" s="347">
        <v>9</v>
      </c>
      <c r="G500" s="635"/>
      <c r="H500" s="265" t="e">
        <f t="shared" ref="H500:H510" si="148">ROUND(G500*(1+$F$754),2)</f>
        <v>#VALUE!</v>
      </c>
      <c r="I500" s="265" t="e">
        <f t="shared" si="147"/>
        <v>#VALUE!</v>
      </c>
      <c r="J500" s="502" t="e">
        <f t="shared" ref="J500:J510" si="149">I500/$G$753</f>
        <v>#VALUE!</v>
      </c>
      <c r="K500" s="167"/>
      <c r="L500" s="2"/>
      <c r="M500" s="152"/>
      <c r="N500" s="154">
        <f t="shared" si="143"/>
        <v>-9</v>
      </c>
    </row>
    <row r="501" spans="1:14" ht="25.5" outlineLevel="1" x14ac:dyDescent="0.2">
      <c r="A501" s="480" t="s">
        <v>563</v>
      </c>
      <c r="B501" s="500" t="s">
        <v>116</v>
      </c>
      <c r="C501" s="482" t="s">
        <v>1599</v>
      </c>
      <c r="D501" s="483" t="s">
        <v>1145</v>
      </c>
      <c r="E501" s="346" t="s">
        <v>14</v>
      </c>
      <c r="F501" s="347">
        <v>17</v>
      </c>
      <c r="G501" s="635"/>
      <c r="H501" s="265" t="e">
        <f t="shared" si="148"/>
        <v>#VALUE!</v>
      </c>
      <c r="I501" s="265" t="e">
        <f t="shared" si="147"/>
        <v>#VALUE!</v>
      </c>
      <c r="J501" s="502" t="e">
        <f t="shared" si="149"/>
        <v>#VALUE!</v>
      </c>
      <c r="K501" s="167"/>
      <c r="L501" s="2"/>
      <c r="M501" s="152"/>
      <c r="N501" s="154">
        <f t="shared" si="143"/>
        <v>-17</v>
      </c>
    </row>
    <row r="502" spans="1:14" ht="25.5" outlineLevel="1" x14ac:dyDescent="0.2">
      <c r="A502" s="480" t="s">
        <v>1391</v>
      </c>
      <c r="B502" s="500" t="s">
        <v>116</v>
      </c>
      <c r="C502" s="482" t="s">
        <v>1600</v>
      </c>
      <c r="D502" s="483" t="s">
        <v>1146</v>
      </c>
      <c r="E502" s="346" t="s">
        <v>14</v>
      </c>
      <c r="F502" s="347">
        <v>3</v>
      </c>
      <c r="G502" s="635"/>
      <c r="H502" s="265" t="e">
        <f t="shared" si="148"/>
        <v>#VALUE!</v>
      </c>
      <c r="I502" s="265" t="e">
        <f t="shared" si="147"/>
        <v>#VALUE!</v>
      </c>
      <c r="J502" s="502" t="e">
        <f t="shared" si="149"/>
        <v>#VALUE!</v>
      </c>
      <c r="K502" s="167"/>
      <c r="L502" s="2"/>
      <c r="M502" s="152"/>
      <c r="N502" s="154">
        <f t="shared" si="143"/>
        <v>-3</v>
      </c>
    </row>
    <row r="503" spans="1:14" ht="25.5" outlineLevel="1" x14ac:dyDescent="0.2">
      <c r="A503" s="480" t="s">
        <v>1392</v>
      </c>
      <c r="B503" s="500" t="s">
        <v>116</v>
      </c>
      <c r="C503" s="482" t="s">
        <v>1601</v>
      </c>
      <c r="D503" s="483" t="s">
        <v>544</v>
      </c>
      <c r="E503" s="346" t="s">
        <v>14</v>
      </c>
      <c r="F503" s="347">
        <v>1</v>
      </c>
      <c r="G503" s="635"/>
      <c r="H503" s="265" t="e">
        <f t="shared" si="148"/>
        <v>#VALUE!</v>
      </c>
      <c r="I503" s="265" t="e">
        <f t="shared" si="147"/>
        <v>#VALUE!</v>
      </c>
      <c r="J503" s="502" t="e">
        <f t="shared" si="149"/>
        <v>#VALUE!</v>
      </c>
      <c r="K503" s="167"/>
      <c r="L503" s="2"/>
      <c r="M503" s="152"/>
      <c r="N503" s="154">
        <f t="shared" si="143"/>
        <v>-1</v>
      </c>
    </row>
    <row r="504" spans="1:14" ht="38.25" outlineLevel="1" x14ac:dyDescent="0.2">
      <c r="A504" s="480" t="s">
        <v>1393</v>
      </c>
      <c r="B504" s="500" t="s">
        <v>116</v>
      </c>
      <c r="C504" s="482" t="s">
        <v>1602</v>
      </c>
      <c r="D504" s="483" t="s">
        <v>1147</v>
      </c>
      <c r="E504" s="346" t="s">
        <v>14</v>
      </c>
      <c r="F504" s="347">
        <v>2</v>
      </c>
      <c r="G504" s="635"/>
      <c r="H504" s="265" t="e">
        <f t="shared" si="148"/>
        <v>#VALUE!</v>
      </c>
      <c r="I504" s="265" t="e">
        <f t="shared" si="147"/>
        <v>#VALUE!</v>
      </c>
      <c r="J504" s="502" t="e">
        <f t="shared" si="149"/>
        <v>#VALUE!</v>
      </c>
      <c r="K504" s="167"/>
      <c r="L504" s="2"/>
      <c r="M504" s="152"/>
      <c r="N504" s="154">
        <f t="shared" si="143"/>
        <v>-2</v>
      </c>
    </row>
    <row r="505" spans="1:14" ht="25.5" outlineLevel="1" x14ac:dyDescent="0.2">
      <c r="A505" s="480" t="s">
        <v>1394</v>
      </c>
      <c r="B505" s="500" t="s">
        <v>116</v>
      </c>
      <c r="C505" s="482" t="s">
        <v>1603</v>
      </c>
      <c r="D505" s="483" t="s">
        <v>1148</v>
      </c>
      <c r="E505" s="346" t="s">
        <v>14</v>
      </c>
      <c r="F505" s="347">
        <v>97</v>
      </c>
      <c r="G505" s="635"/>
      <c r="H505" s="265" t="e">
        <f t="shared" si="148"/>
        <v>#VALUE!</v>
      </c>
      <c r="I505" s="265" t="e">
        <f t="shared" si="147"/>
        <v>#VALUE!</v>
      </c>
      <c r="J505" s="502" t="e">
        <f t="shared" si="149"/>
        <v>#VALUE!</v>
      </c>
      <c r="K505" s="167"/>
      <c r="L505" s="2"/>
      <c r="M505" s="152"/>
      <c r="N505" s="154">
        <f t="shared" si="143"/>
        <v>-97</v>
      </c>
    </row>
    <row r="506" spans="1:14" ht="25.5" outlineLevel="1" x14ac:dyDescent="0.2">
      <c r="A506" s="480" t="s">
        <v>1395</v>
      </c>
      <c r="B506" s="500" t="s">
        <v>116</v>
      </c>
      <c r="C506" s="482" t="s">
        <v>1604</v>
      </c>
      <c r="D506" s="483" t="s">
        <v>1149</v>
      </c>
      <c r="E506" s="346" t="s">
        <v>14</v>
      </c>
      <c r="F506" s="347">
        <v>7</v>
      </c>
      <c r="G506" s="635"/>
      <c r="H506" s="265" t="e">
        <f t="shared" si="148"/>
        <v>#VALUE!</v>
      </c>
      <c r="I506" s="265" t="e">
        <f t="shared" ref="I506:I510" si="150">ROUND(H506*F506,2)</f>
        <v>#VALUE!</v>
      </c>
      <c r="J506" s="502" t="e">
        <f t="shared" si="149"/>
        <v>#VALUE!</v>
      </c>
      <c r="K506" s="167"/>
      <c r="L506" s="2"/>
      <c r="M506" s="152"/>
      <c r="N506" s="154">
        <f t="shared" si="143"/>
        <v>-7</v>
      </c>
    </row>
    <row r="507" spans="1:14" ht="38.25" outlineLevel="1" x14ac:dyDescent="0.2">
      <c r="A507" s="480" t="s">
        <v>1396</v>
      </c>
      <c r="B507" s="500" t="s">
        <v>116</v>
      </c>
      <c r="C507" s="482" t="s">
        <v>1605</v>
      </c>
      <c r="D507" s="483" t="s">
        <v>1150</v>
      </c>
      <c r="E507" s="346" t="s">
        <v>14</v>
      </c>
      <c r="F507" s="347">
        <v>1</v>
      </c>
      <c r="G507" s="635"/>
      <c r="H507" s="265" t="e">
        <f t="shared" si="148"/>
        <v>#VALUE!</v>
      </c>
      <c r="I507" s="265" t="e">
        <f t="shared" si="150"/>
        <v>#VALUE!</v>
      </c>
      <c r="J507" s="502" t="e">
        <f t="shared" si="149"/>
        <v>#VALUE!</v>
      </c>
      <c r="K507" s="167"/>
      <c r="L507" s="2"/>
      <c r="M507" s="152"/>
      <c r="N507" s="154">
        <f t="shared" si="143"/>
        <v>-1</v>
      </c>
    </row>
    <row r="508" spans="1:14" ht="25.5" outlineLevel="1" x14ac:dyDescent="0.2">
      <c r="A508" s="480" t="s">
        <v>1397</v>
      </c>
      <c r="B508" s="500" t="s">
        <v>116</v>
      </c>
      <c r="C508" s="482" t="s">
        <v>1606</v>
      </c>
      <c r="D508" s="483" t="s">
        <v>1151</v>
      </c>
      <c r="E508" s="346" t="s">
        <v>14</v>
      </c>
      <c r="F508" s="347">
        <v>24</v>
      </c>
      <c r="G508" s="635"/>
      <c r="H508" s="265" t="e">
        <f t="shared" si="148"/>
        <v>#VALUE!</v>
      </c>
      <c r="I508" s="265" t="e">
        <f t="shared" si="150"/>
        <v>#VALUE!</v>
      </c>
      <c r="J508" s="502" t="e">
        <f t="shared" si="149"/>
        <v>#VALUE!</v>
      </c>
      <c r="K508" s="167"/>
      <c r="L508" s="2"/>
      <c r="M508" s="152"/>
      <c r="N508" s="154">
        <f t="shared" si="143"/>
        <v>-24</v>
      </c>
    </row>
    <row r="509" spans="1:14" ht="25.5" outlineLevel="1" x14ac:dyDescent="0.2">
      <c r="A509" s="480" t="s">
        <v>1398</v>
      </c>
      <c r="B509" s="500" t="s">
        <v>116</v>
      </c>
      <c r="C509" s="482" t="s">
        <v>1607</v>
      </c>
      <c r="D509" s="483" t="s">
        <v>1152</v>
      </c>
      <c r="E509" s="346" t="s">
        <v>14</v>
      </c>
      <c r="F509" s="347">
        <v>17</v>
      </c>
      <c r="G509" s="635"/>
      <c r="H509" s="265" t="e">
        <f t="shared" si="148"/>
        <v>#VALUE!</v>
      </c>
      <c r="I509" s="265" t="e">
        <f t="shared" si="150"/>
        <v>#VALUE!</v>
      </c>
      <c r="J509" s="502" t="e">
        <f t="shared" si="149"/>
        <v>#VALUE!</v>
      </c>
      <c r="K509" s="167"/>
      <c r="L509" s="2"/>
      <c r="M509" s="152"/>
      <c r="N509" s="154">
        <f t="shared" si="143"/>
        <v>-17</v>
      </c>
    </row>
    <row r="510" spans="1:14" ht="25.5" outlineLevel="1" x14ac:dyDescent="0.2">
      <c r="A510" s="480" t="s">
        <v>1504</v>
      </c>
      <c r="B510" s="500" t="s">
        <v>116</v>
      </c>
      <c r="C510" s="482" t="s">
        <v>1608</v>
      </c>
      <c r="D510" s="483" t="s">
        <v>1153</v>
      </c>
      <c r="E510" s="346" t="s">
        <v>14</v>
      </c>
      <c r="F510" s="341">
        <v>22</v>
      </c>
      <c r="G510" s="635"/>
      <c r="H510" s="390" t="e">
        <f t="shared" si="148"/>
        <v>#VALUE!</v>
      </c>
      <c r="I510" s="265" t="e">
        <f t="shared" si="150"/>
        <v>#VALUE!</v>
      </c>
      <c r="J510" s="502" t="e">
        <f t="shared" si="149"/>
        <v>#VALUE!</v>
      </c>
      <c r="K510" s="167"/>
      <c r="L510" s="2"/>
      <c r="M510" s="152"/>
      <c r="N510" s="154">
        <f t="shared" si="143"/>
        <v>-22</v>
      </c>
    </row>
    <row r="511" spans="1:14" ht="12.75" outlineLevel="1" x14ac:dyDescent="0.2">
      <c r="A511" s="298" t="s">
        <v>542</v>
      </c>
      <c r="B511" s="299"/>
      <c r="C511" s="300"/>
      <c r="D511" s="355" t="s">
        <v>1154</v>
      </c>
      <c r="E511" s="302" t="e">
        <f>SUM(I512:I523)</f>
        <v>#VALUE!</v>
      </c>
      <c r="F511" s="258"/>
      <c r="G511" s="304"/>
      <c r="H511" s="303"/>
      <c r="I511" s="299"/>
      <c r="J511" s="305" t="e">
        <f>E511/$G$753</f>
        <v>#VALUE!</v>
      </c>
      <c r="K511" s="196"/>
      <c r="L511" s="2"/>
      <c r="M511" s="152"/>
      <c r="N511" s="154">
        <f t="shared" si="143"/>
        <v>0</v>
      </c>
    </row>
    <row r="512" spans="1:14" ht="25.5" outlineLevel="1" x14ac:dyDescent="0.2">
      <c r="A512" s="475" t="s">
        <v>564</v>
      </c>
      <c r="B512" s="500" t="s">
        <v>116</v>
      </c>
      <c r="C512" s="482" t="s">
        <v>1609</v>
      </c>
      <c r="D512" s="483" t="s">
        <v>1155</v>
      </c>
      <c r="E512" s="346" t="s">
        <v>14</v>
      </c>
      <c r="F512" s="347">
        <v>37</v>
      </c>
      <c r="G512" s="200"/>
      <c r="H512" s="265" t="e">
        <f t="shared" ref="H512:H523" si="151">ROUND(G512*(1+$F$754),2)</f>
        <v>#VALUE!</v>
      </c>
      <c r="I512" s="265" t="e">
        <f t="shared" ref="I512" si="152">ROUND(H512*F512,2)</f>
        <v>#VALUE!</v>
      </c>
      <c r="J512" s="502" t="e">
        <f t="shared" ref="J512:J523" si="153">I512/$G$753</f>
        <v>#VALUE!</v>
      </c>
      <c r="K512" s="167"/>
      <c r="L512" s="2"/>
      <c r="M512" s="152"/>
      <c r="N512" s="154">
        <f t="shared" si="143"/>
        <v>-37</v>
      </c>
    </row>
    <row r="513" spans="1:14" ht="25.5" outlineLevel="1" x14ac:dyDescent="0.2">
      <c r="A513" s="480" t="s">
        <v>565</v>
      </c>
      <c r="B513" s="344" t="s">
        <v>116</v>
      </c>
      <c r="C513" s="482" t="s">
        <v>1610</v>
      </c>
      <c r="D513" s="483" t="s">
        <v>1611</v>
      </c>
      <c r="E513" s="346" t="s">
        <v>14</v>
      </c>
      <c r="F513" s="347">
        <v>14</v>
      </c>
      <c r="G513" s="653"/>
      <c r="H513" s="265" t="e">
        <f t="shared" si="151"/>
        <v>#VALUE!</v>
      </c>
      <c r="I513" s="265" t="e">
        <f t="shared" ref="I513:I520" si="154">ROUND(H513*F513,2)</f>
        <v>#VALUE!</v>
      </c>
      <c r="J513" s="502" t="e">
        <f t="shared" si="153"/>
        <v>#VALUE!</v>
      </c>
      <c r="K513" s="167"/>
      <c r="L513" s="2"/>
      <c r="M513" s="152"/>
      <c r="N513" s="154">
        <f t="shared" si="143"/>
        <v>-14</v>
      </c>
    </row>
    <row r="514" spans="1:14" ht="25.5" outlineLevel="1" x14ac:dyDescent="0.2">
      <c r="A514" s="480" t="s">
        <v>566</v>
      </c>
      <c r="B514" s="331" t="s">
        <v>116</v>
      </c>
      <c r="C514" s="362" t="s">
        <v>1612</v>
      </c>
      <c r="D514" s="490" t="s">
        <v>1613</v>
      </c>
      <c r="E514" s="349" t="s">
        <v>14</v>
      </c>
      <c r="F514" s="297">
        <v>4</v>
      </c>
      <c r="G514" s="629"/>
      <c r="H514" s="265" t="e">
        <f t="shared" si="151"/>
        <v>#VALUE!</v>
      </c>
      <c r="I514" s="265" t="e">
        <f t="shared" si="154"/>
        <v>#VALUE!</v>
      </c>
      <c r="J514" s="502" t="e">
        <f t="shared" si="153"/>
        <v>#VALUE!</v>
      </c>
      <c r="K514" s="167"/>
      <c r="L514" s="2"/>
      <c r="M514" s="152"/>
      <c r="N514" s="154">
        <f t="shared" si="143"/>
        <v>-4</v>
      </c>
    </row>
    <row r="515" spans="1:14" ht="25.5" outlineLevel="1" x14ac:dyDescent="0.2">
      <c r="A515" s="480" t="s">
        <v>567</v>
      </c>
      <c r="B515" s="331" t="s">
        <v>116</v>
      </c>
      <c r="C515" s="362" t="s">
        <v>1614</v>
      </c>
      <c r="D515" s="490" t="s">
        <v>1615</v>
      </c>
      <c r="E515" s="349" t="s">
        <v>14</v>
      </c>
      <c r="F515" s="297">
        <v>8</v>
      </c>
      <c r="G515" s="629"/>
      <c r="H515" s="265" t="e">
        <f t="shared" si="151"/>
        <v>#VALUE!</v>
      </c>
      <c r="I515" s="265" t="e">
        <f t="shared" si="154"/>
        <v>#VALUE!</v>
      </c>
      <c r="J515" s="502" t="e">
        <f t="shared" si="153"/>
        <v>#VALUE!</v>
      </c>
      <c r="K515" s="167"/>
      <c r="L515" s="2"/>
      <c r="M515" s="152"/>
      <c r="N515" s="154">
        <f t="shared" si="143"/>
        <v>-8</v>
      </c>
    </row>
    <row r="516" spans="1:14" ht="25.5" outlineLevel="1" x14ac:dyDescent="0.2">
      <c r="A516" s="480" t="s">
        <v>568</v>
      </c>
      <c r="B516" s="331" t="s">
        <v>116</v>
      </c>
      <c r="C516" s="362" t="s">
        <v>1616</v>
      </c>
      <c r="D516" s="490" t="s">
        <v>1157</v>
      </c>
      <c r="E516" s="349" t="s">
        <v>14</v>
      </c>
      <c r="F516" s="297">
        <v>2</v>
      </c>
      <c r="G516" s="629"/>
      <c r="H516" s="265" t="e">
        <f t="shared" si="151"/>
        <v>#VALUE!</v>
      </c>
      <c r="I516" s="265" t="e">
        <f t="shared" si="154"/>
        <v>#VALUE!</v>
      </c>
      <c r="J516" s="502" t="e">
        <f t="shared" si="153"/>
        <v>#VALUE!</v>
      </c>
      <c r="K516" s="167"/>
      <c r="L516" s="2"/>
      <c r="M516" s="152"/>
      <c r="N516" s="154">
        <f t="shared" si="143"/>
        <v>-2</v>
      </c>
    </row>
    <row r="517" spans="1:14" ht="25.5" outlineLevel="1" x14ac:dyDescent="0.2">
      <c r="A517" s="488" t="s">
        <v>569</v>
      </c>
      <c r="B517" s="331" t="s">
        <v>116</v>
      </c>
      <c r="C517" s="362" t="s">
        <v>1617</v>
      </c>
      <c r="D517" s="490" t="s">
        <v>1156</v>
      </c>
      <c r="E517" s="349" t="s">
        <v>14</v>
      </c>
      <c r="F517" s="297">
        <v>2</v>
      </c>
      <c r="G517" s="629"/>
      <c r="H517" s="265" t="e">
        <f t="shared" si="151"/>
        <v>#VALUE!</v>
      </c>
      <c r="I517" s="265" t="e">
        <f t="shared" si="154"/>
        <v>#VALUE!</v>
      </c>
      <c r="J517" s="502" t="e">
        <f t="shared" si="153"/>
        <v>#VALUE!</v>
      </c>
      <c r="K517" s="167"/>
      <c r="L517" s="2"/>
      <c r="M517" s="152"/>
      <c r="N517" s="154">
        <f t="shared" si="143"/>
        <v>-2</v>
      </c>
    </row>
    <row r="518" spans="1:14" ht="25.5" outlineLevel="1" x14ac:dyDescent="0.2">
      <c r="A518" s="488" t="s">
        <v>570</v>
      </c>
      <c r="B518" s="331" t="s">
        <v>116</v>
      </c>
      <c r="C518" s="362">
        <v>93669</v>
      </c>
      <c r="D518" s="490" t="s">
        <v>1618</v>
      </c>
      <c r="E518" s="349" t="s">
        <v>14</v>
      </c>
      <c r="F518" s="297">
        <v>1</v>
      </c>
      <c r="G518" s="629"/>
      <c r="H518" s="265" t="e">
        <f t="shared" si="151"/>
        <v>#VALUE!</v>
      </c>
      <c r="I518" s="265" t="e">
        <f t="shared" si="154"/>
        <v>#VALUE!</v>
      </c>
      <c r="J518" s="502" t="e">
        <f t="shared" si="153"/>
        <v>#VALUE!</v>
      </c>
      <c r="K518" s="167"/>
      <c r="L518" s="2"/>
      <c r="M518" s="152"/>
      <c r="N518" s="154">
        <f t="shared" si="143"/>
        <v>-1</v>
      </c>
    </row>
    <row r="519" spans="1:14" ht="25.5" outlineLevel="1" x14ac:dyDescent="0.2">
      <c r="A519" s="486" t="s">
        <v>571</v>
      </c>
      <c r="B519" s="331" t="s">
        <v>116</v>
      </c>
      <c r="C519" s="362">
        <v>101897</v>
      </c>
      <c r="D519" s="490" t="s">
        <v>1619</v>
      </c>
      <c r="E519" s="349" t="s">
        <v>14</v>
      </c>
      <c r="F519" s="297">
        <v>4</v>
      </c>
      <c r="G519" s="629"/>
      <c r="H519" s="265" t="e">
        <f t="shared" si="151"/>
        <v>#VALUE!</v>
      </c>
      <c r="I519" s="265" t="e">
        <f t="shared" si="154"/>
        <v>#VALUE!</v>
      </c>
      <c r="J519" s="502" t="e">
        <f t="shared" si="153"/>
        <v>#VALUE!</v>
      </c>
      <c r="K519" s="167"/>
      <c r="L519" s="2"/>
      <c r="M519" s="152"/>
      <c r="N519" s="154">
        <f t="shared" si="143"/>
        <v>-4</v>
      </c>
    </row>
    <row r="520" spans="1:14" ht="25.5" outlineLevel="1" x14ac:dyDescent="0.2">
      <c r="A520" s="480" t="s">
        <v>572</v>
      </c>
      <c r="B520" s="331" t="s">
        <v>116</v>
      </c>
      <c r="C520" s="362">
        <v>101894</v>
      </c>
      <c r="D520" s="490" t="s">
        <v>1620</v>
      </c>
      <c r="E520" s="349" t="s">
        <v>14</v>
      </c>
      <c r="F520" s="297">
        <v>1</v>
      </c>
      <c r="G520" s="629"/>
      <c r="H520" s="265" t="e">
        <f t="shared" si="151"/>
        <v>#VALUE!</v>
      </c>
      <c r="I520" s="265" t="e">
        <f t="shared" si="154"/>
        <v>#VALUE!</v>
      </c>
      <c r="J520" s="502" t="e">
        <f t="shared" si="153"/>
        <v>#VALUE!</v>
      </c>
      <c r="K520" s="167"/>
      <c r="L520" s="2"/>
      <c r="M520" s="152"/>
      <c r="N520" s="154">
        <f t="shared" si="143"/>
        <v>-1</v>
      </c>
    </row>
    <row r="521" spans="1:14" ht="12.75" outlineLevel="1" x14ac:dyDescent="0.2">
      <c r="A521" s="480" t="s">
        <v>573</v>
      </c>
      <c r="B521" s="331" t="s">
        <v>198</v>
      </c>
      <c r="C521" s="362" t="s">
        <v>1621</v>
      </c>
      <c r="D521" s="490" t="s">
        <v>1622</v>
      </c>
      <c r="E521" s="326" t="s">
        <v>775</v>
      </c>
      <c r="F521" s="327">
        <v>2</v>
      </c>
      <c r="G521" s="522">
        <f>Composições!G1938</f>
        <v>0</v>
      </c>
      <c r="H521" s="273" t="e">
        <f t="shared" si="151"/>
        <v>#VALUE!</v>
      </c>
      <c r="I521" s="273" t="e">
        <f t="shared" ref="I521:I523" si="155">ROUND(H521*F521,2)</f>
        <v>#VALUE!</v>
      </c>
      <c r="J521" s="502" t="e">
        <f t="shared" si="153"/>
        <v>#VALUE!</v>
      </c>
      <c r="K521" s="167"/>
      <c r="L521" s="2"/>
      <c r="M521" s="152"/>
      <c r="N521" s="154">
        <f t="shared" si="143"/>
        <v>-2</v>
      </c>
    </row>
    <row r="522" spans="1:14" ht="25.5" outlineLevel="1" x14ac:dyDescent="0.2">
      <c r="A522" s="480" t="s">
        <v>1626</v>
      </c>
      <c r="B522" s="489" t="s">
        <v>116</v>
      </c>
      <c r="C522" s="343">
        <v>93676</v>
      </c>
      <c r="D522" s="483" t="s">
        <v>1623</v>
      </c>
      <c r="E522" s="346" t="s">
        <v>14</v>
      </c>
      <c r="F522" s="347">
        <v>8</v>
      </c>
      <c r="G522" s="653"/>
      <c r="H522" s="273" t="e">
        <f t="shared" si="151"/>
        <v>#VALUE!</v>
      </c>
      <c r="I522" s="273" t="e">
        <f t="shared" si="155"/>
        <v>#VALUE!</v>
      </c>
      <c r="J522" s="502" t="e">
        <f t="shared" si="153"/>
        <v>#VALUE!</v>
      </c>
      <c r="K522" s="167"/>
      <c r="L522" s="2"/>
      <c r="M522" s="152"/>
      <c r="N522" s="154">
        <f t="shared" si="143"/>
        <v>-8</v>
      </c>
    </row>
    <row r="523" spans="1:14" ht="12.75" outlineLevel="1" x14ac:dyDescent="0.2">
      <c r="A523" s="496" t="s">
        <v>1627</v>
      </c>
      <c r="B523" s="338" t="s">
        <v>198</v>
      </c>
      <c r="C523" s="366" t="s">
        <v>1624</v>
      </c>
      <c r="D523" s="523" t="s">
        <v>1625</v>
      </c>
      <c r="E523" s="368" t="s">
        <v>775</v>
      </c>
      <c r="F523" s="369">
        <v>1</v>
      </c>
      <c r="G523" s="524">
        <f>Composições!G1947</f>
        <v>0</v>
      </c>
      <c r="H523" s="273" t="e">
        <f t="shared" si="151"/>
        <v>#VALUE!</v>
      </c>
      <c r="I523" s="273" t="e">
        <f t="shared" si="155"/>
        <v>#VALUE!</v>
      </c>
      <c r="J523" s="502" t="e">
        <f t="shared" si="153"/>
        <v>#VALUE!</v>
      </c>
      <c r="K523" s="167"/>
      <c r="L523" s="2"/>
      <c r="M523" s="152"/>
      <c r="N523" s="154">
        <f t="shared" si="143"/>
        <v>-1</v>
      </c>
    </row>
    <row r="524" spans="1:14" ht="12.75" outlineLevel="1" x14ac:dyDescent="0.2">
      <c r="A524" s="298" t="s">
        <v>1399</v>
      </c>
      <c r="B524" s="254"/>
      <c r="C524" s="255"/>
      <c r="D524" s="256" t="s">
        <v>541</v>
      </c>
      <c r="E524" s="257" t="e">
        <f>SUM(I525:I529)</f>
        <v>#VALUE!</v>
      </c>
      <c r="F524" s="258"/>
      <c r="G524" s="259"/>
      <c r="H524" s="303"/>
      <c r="I524" s="299"/>
      <c r="J524" s="305" t="e">
        <f>E524/$G$753</f>
        <v>#VALUE!</v>
      </c>
      <c r="K524" s="196"/>
      <c r="L524" s="2"/>
      <c r="M524" s="152"/>
      <c r="N524" s="154">
        <f t="shared" si="143"/>
        <v>0</v>
      </c>
    </row>
    <row r="525" spans="1:14" ht="38.25" outlineLevel="1" x14ac:dyDescent="0.2">
      <c r="A525" s="499" t="s">
        <v>1400</v>
      </c>
      <c r="B525" s="500" t="s">
        <v>116</v>
      </c>
      <c r="C525" s="482" t="s">
        <v>1950</v>
      </c>
      <c r="D525" s="483" t="s">
        <v>1951</v>
      </c>
      <c r="E525" s="346" t="s">
        <v>14</v>
      </c>
      <c r="F525" s="347">
        <v>3</v>
      </c>
      <c r="G525" s="635"/>
      <c r="H525" s="265" t="e">
        <f>ROUND(G525*(1+$F$754),2)</f>
        <v>#VALUE!</v>
      </c>
      <c r="I525" s="265" t="e">
        <f t="shared" ref="I525" si="156">ROUND(H525*F525,2)</f>
        <v>#VALUE!</v>
      </c>
      <c r="J525" s="502" t="e">
        <f>I525/$G$753</f>
        <v>#VALUE!</v>
      </c>
      <c r="K525" s="167"/>
      <c r="L525" s="2"/>
      <c r="M525" s="152"/>
      <c r="N525" s="154">
        <f t="shared" si="143"/>
        <v>-3</v>
      </c>
    </row>
    <row r="526" spans="1:14" ht="38.25" outlineLevel="1" x14ac:dyDescent="0.2">
      <c r="A526" s="486" t="s">
        <v>1401</v>
      </c>
      <c r="B526" s="500" t="s">
        <v>198</v>
      </c>
      <c r="C526" s="482" t="s">
        <v>1160</v>
      </c>
      <c r="D526" s="483" t="s">
        <v>1161</v>
      </c>
      <c r="E526" s="346" t="s">
        <v>775</v>
      </c>
      <c r="F526" s="347">
        <v>42</v>
      </c>
      <c r="G526" s="358">
        <f>Composições!G1417</f>
        <v>0</v>
      </c>
      <c r="H526" s="265" t="e">
        <f>ROUND(G526*(1+$F$754),2)</f>
        <v>#VALUE!</v>
      </c>
      <c r="I526" s="265" t="e">
        <f t="shared" ref="I526:I557" si="157">ROUND(H526*F526,2)</f>
        <v>#VALUE!</v>
      </c>
      <c r="J526" s="502" t="e">
        <f>I526/$G$753</f>
        <v>#VALUE!</v>
      </c>
      <c r="K526" s="167"/>
      <c r="L526" s="2"/>
      <c r="M526" s="152"/>
      <c r="N526" s="154">
        <f t="shared" si="143"/>
        <v>-42</v>
      </c>
    </row>
    <row r="527" spans="1:14" ht="38.25" outlineLevel="1" x14ac:dyDescent="0.2">
      <c r="A527" s="480" t="s">
        <v>1402</v>
      </c>
      <c r="B527" s="500" t="s">
        <v>116</v>
      </c>
      <c r="C527" s="482" t="s">
        <v>1946</v>
      </c>
      <c r="D527" s="483" t="s">
        <v>1947</v>
      </c>
      <c r="E527" s="346" t="s">
        <v>14</v>
      </c>
      <c r="F527" s="347">
        <v>40</v>
      </c>
      <c r="G527" s="635"/>
      <c r="H527" s="265" t="e">
        <f>ROUND(G527*(1+$F$754),2)</f>
        <v>#VALUE!</v>
      </c>
      <c r="I527" s="265" t="e">
        <f t="shared" si="157"/>
        <v>#VALUE!</v>
      </c>
      <c r="J527" s="502" t="e">
        <f>I527/$G$753</f>
        <v>#VALUE!</v>
      </c>
      <c r="K527" s="167"/>
      <c r="L527" s="2"/>
      <c r="M527" s="152"/>
      <c r="N527" s="154">
        <f t="shared" si="143"/>
        <v>-40</v>
      </c>
    </row>
    <row r="528" spans="1:14" ht="38.25" outlineLevel="1" x14ac:dyDescent="0.2">
      <c r="A528" s="480" t="s">
        <v>1403</v>
      </c>
      <c r="B528" s="500" t="s">
        <v>116</v>
      </c>
      <c r="C528" s="482" t="s">
        <v>1948</v>
      </c>
      <c r="D528" s="483" t="s">
        <v>1949</v>
      </c>
      <c r="E528" s="346" t="s">
        <v>127</v>
      </c>
      <c r="F528" s="347">
        <v>190</v>
      </c>
      <c r="G528" s="635"/>
      <c r="H528" s="265" t="e">
        <f>ROUND(G528*(1+$F$754),2)</f>
        <v>#VALUE!</v>
      </c>
      <c r="I528" s="265" t="e">
        <f t="shared" si="157"/>
        <v>#VALUE!</v>
      </c>
      <c r="J528" s="502" t="e">
        <f>I528/$G$753</f>
        <v>#VALUE!</v>
      </c>
      <c r="K528" s="167"/>
      <c r="L528" s="2"/>
      <c r="M528" s="152"/>
      <c r="N528" s="154">
        <f t="shared" si="143"/>
        <v>-190</v>
      </c>
    </row>
    <row r="529" spans="1:14" ht="12.75" outlineLevel="1" x14ac:dyDescent="0.2">
      <c r="A529" s="486" t="s">
        <v>1404</v>
      </c>
      <c r="B529" s="518" t="s">
        <v>198</v>
      </c>
      <c r="C529" s="519" t="s">
        <v>598</v>
      </c>
      <c r="D529" s="501" t="s">
        <v>1166</v>
      </c>
      <c r="E529" s="340" t="s">
        <v>775</v>
      </c>
      <c r="F529" s="341">
        <v>9</v>
      </c>
      <c r="G529" s="511">
        <f>Composições!G1632</f>
        <v>0</v>
      </c>
      <c r="H529" s="265" t="e">
        <f>ROUND(G529*(1+$F$754),2)</f>
        <v>#VALUE!</v>
      </c>
      <c r="I529" s="265" t="e">
        <f t="shared" si="157"/>
        <v>#VALUE!</v>
      </c>
      <c r="J529" s="502" t="e">
        <f>I529/$G$753</f>
        <v>#VALUE!</v>
      </c>
      <c r="K529" s="167"/>
      <c r="L529" s="2"/>
      <c r="M529" s="152"/>
      <c r="N529" s="154">
        <f t="shared" si="143"/>
        <v>-9</v>
      </c>
    </row>
    <row r="530" spans="1:14" ht="12.75" outlineLevel="1" x14ac:dyDescent="0.2">
      <c r="A530" s="298" t="s">
        <v>1405</v>
      </c>
      <c r="B530" s="254"/>
      <c r="C530" s="255"/>
      <c r="D530" s="256" t="s">
        <v>1167</v>
      </c>
      <c r="E530" s="257" t="e">
        <f>SUM(I531:I538)</f>
        <v>#VALUE!</v>
      </c>
      <c r="F530" s="258"/>
      <c r="G530" s="259"/>
      <c r="H530" s="303"/>
      <c r="I530" s="299"/>
      <c r="J530" s="305" t="e">
        <f>E530/$G$753</f>
        <v>#VALUE!</v>
      </c>
      <c r="K530" s="196"/>
      <c r="L530" s="2"/>
      <c r="M530" s="152"/>
      <c r="N530" s="154">
        <f t="shared" si="143"/>
        <v>0</v>
      </c>
    </row>
    <row r="531" spans="1:14" ht="38.25" outlineLevel="1" x14ac:dyDescent="0.2">
      <c r="A531" s="480" t="s">
        <v>1406</v>
      </c>
      <c r="B531" s="500" t="s">
        <v>116</v>
      </c>
      <c r="C531" s="525">
        <v>91837</v>
      </c>
      <c r="D531" s="483" t="s">
        <v>1168</v>
      </c>
      <c r="E531" s="346" t="s">
        <v>127</v>
      </c>
      <c r="F531" s="347">
        <v>86.6</v>
      </c>
      <c r="G531" s="200"/>
      <c r="H531" s="265" t="e">
        <f t="shared" ref="H531:H538" si="158">ROUND(G531*(1+$F$754),2)</f>
        <v>#VALUE!</v>
      </c>
      <c r="I531" s="265" t="e">
        <f t="shared" si="157"/>
        <v>#VALUE!</v>
      </c>
      <c r="J531" s="502" t="e">
        <f t="shared" ref="J531:J538" si="159">I531/$G$753</f>
        <v>#VALUE!</v>
      </c>
      <c r="K531" s="167"/>
      <c r="L531" s="2"/>
      <c r="M531" s="152"/>
      <c r="N531" s="154">
        <f t="shared" si="143"/>
        <v>-86.6</v>
      </c>
    </row>
    <row r="532" spans="1:14" ht="38.25" outlineLevel="1" x14ac:dyDescent="0.2">
      <c r="A532" s="480" t="s">
        <v>1407</v>
      </c>
      <c r="B532" s="500" t="s">
        <v>116</v>
      </c>
      <c r="C532" s="525">
        <v>91855</v>
      </c>
      <c r="D532" s="483" t="s">
        <v>1169</v>
      </c>
      <c r="E532" s="346" t="s">
        <v>127</v>
      </c>
      <c r="F532" s="347">
        <v>842.8</v>
      </c>
      <c r="G532" s="200"/>
      <c r="H532" s="265" t="e">
        <f t="shared" si="158"/>
        <v>#VALUE!</v>
      </c>
      <c r="I532" s="265" t="e">
        <f t="shared" ref="I532:I538" si="160">ROUND(H532*F532,2)</f>
        <v>#VALUE!</v>
      </c>
      <c r="J532" s="502" t="e">
        <f t="shared" si="159"/>
        <v>#VALUE!</v>
      </c>
      <c r="K532" s="167"/>
      <c r="L532" s="2"/>
      <c r="M532" s="152"/>
      <c r="N532" s="154">
        <f t="shared" si="143"/>
        <v>-842.8</v>
      </c>
    </row>
    <row r="533" spans="1:14" ht="38.25" outlineLevel="1" x14ac:dyDescent="0.2">
      <c r="A533" s="480" t="s">
        <v>1408</v>
      </c>
      <c r="B533" s="500" t="s">
        <v>116</v>
      </c>
      <c r="C533" s="525">
        <v>97669</v>
      </c>
      <c r="D533" s="483" t="s">
        <v>1170</v>
      </c>
      <c r="E533" s="346" t="s">
        <v>127</v>
      </c>
      <c r="F533" s="347">
        <v>4.9000000000000004</v>
      </c>
      <c r="G533" s="200"/>
      <c r="H533" s="265" t="e">
        <f t="shared" si="158"/>
        <v>#VALUE!</v>
      </c>
      <c r="I533" s="265" t="e">
        <f t="shared" si="160"/>
        <v>#VALUE!</v>
      </c>
      <c r="J533" s="502" t="e">
        <f t="shared" si="159"/>
        <v>#VALUE!</v>
      </c>
      <c r="K533" s="167"/>
      <c r="L533" s="2"/>
      <c r="M533" s="152"/>
      <c r="N533" s="154">
        <f t="shared" si="143"/>
        <v>-4.9000000000000004</v>
      </c>
    </row>
    <row r="534" spans="1:14" ht="38.25" outlineLevel="1" x14ac:dyDescent="0.2">
      <c r="A534" s="480" t="s">
        <v>1409</v>
      </c>
      <c r="B534" s="500" t="s">
        <v>116</v>
      </c>
      <c r="C534" s="525">
        <v>91870</v>
      </c>
      <c r="D534" s="483" t="s">
        <v>1171</v>
      </c>
      <c r="E534" s="346" t="s">
        <v>127</v>
      </c>
      <c r="F534" s="347">
        <v>4.5</v>
      </c>
      <c r="G534" s="200"/>
      <c r="H534" s="265" t="e">
        <f t="shared" si="158"/>
        <v>#VALUE!</v>
      </c>
      <c r="I534" s="265" t="e">
        <f t="shared" si="160"/>
        <v>#VALUE!</v>
      </c>
      <c r="J534" s="502" t="e">
        <f t="shared" si="159"/>
        <v>#VALUE!</v>
      </c>
      <c r="K534" s="167"/>
      <c r="L534" s="2"/>
      <c r="M534" s="152"/>
      <c r="N534" s="154">
        <f t="shared" si="143"/>
        <v>-4.5</v>
      </c>
    </row>
    <row r="535" spans="1:14" ht="38.25" outlineLevel="1" x14ac:dyDescent="0.2">
      <c r="A535" s="480" t="s">
        <v>1410</v>
      </c>
      <c r="B535" s="500" t="s">
        <v>116</v>
      </c>
      <c r="C535" s="525">
        <v>91870</v>
      </c>
      <c r="D535" s="483" t="s">
        <v>1171</v>
      </c>
      <c r="E535" s="346" t="s">
        <v>127</v>
      </c>
      <c r="F535" s="347">
        <v>12</v>
      </c>
      <c r="G535" s="200"/>
      <c r="H535" s="265" t="e">
        <f t="shared" si="158"/>
        <v>#VALUE!</v>
      </c>
      <c r="I535" s="265" t="e">
        <f t="shared" si="160"/>
        <v>#VALUE!</v>
      </c>
      <c r="J535" s="502" t="e">
        <f t="shared" si="159"/>
        <v>#VALUE!</v>
      </c>
      <c r="K535" s="167"/>
      <c r="L535" s="2"/>
      <c r="M535" s="152"/>
      <c r="N535" s="154">
        <f t="shared" si="143"/>
        <v>-12</v>
      </c>
    </row>
    <row r="536" spans="1:14" ht="12.75" outlineLevel="1" x14ac:dyDescent="0.2">
      <c r="A536" s="480" t="s">
        <v>1505</v>
      </c>
      <c r="B536" s="500" t="s">
        <v>117</v>
      </c>
      <c r="C536" s="525" t="s">
        <v>1919</v>
      </c>
      <c r="D536" s="483" t="s">
        <v>1920</v>
      </c>
      <c r="E536" s="346" t="s">
        <v>127</v>
      </c>
      <c r="F536" s="347">
        <v>7.8</v>
      </c>
      <c r="G536" s="200"/>
      <c r="H536" s="265" t="e">
        <f t="shared" si="158"/>
        <v>#VALUE!</v>
      </c>
      <c r="I536" s="265" t="e">
        <f t="shared" si="160"/>
        <v>#VALUE!</v>
      </c>
      <c r="J536" s="502" t="e">
        <f t="shared" si="159"/>
        <v>#VALUE!</v>
      </c>
      <c r="K536" s="167"/>
      <c r="L536" s="2"/>
      <c r="M536" s="152"/>
      <c r="N536" s="154">
        <f t="shared" si="143"/>
        <v>-7.8</v>
      </c>
    </row>
    <row r="537" spans="1:14" ht="38.25" outlineLevel="1" x14ac:dyDescent="0.2">
      <c r="A537" s="480" t="s">
        <v>1506</v>
      </c>
      <c r="B537" s="500" t="s">
        <v>116</v>
      </c>
      <c r="C537" s="525">
        <v>97670</v>
      </c>
      <c r="D537" s="483" t="s">
        <v>1172</v>
      </c>
      <c r="E537" s="346" t="s">
        <v>127</v>
      </c>
      <c r="F537" s="347">
        <v>76.7</v>
      </c>
      <c r="G537" s="200"/>
      <c r="H537" s="265" t="e">
        <f t="shared" si="158"/>
        <v>#VALUE!</v>
      </c>
      <c r="I537" s="265" t="e">
        <f t="shared" si="160"/>
        <v>#VALUE!</v>
      </c>
      <c r="J537" s="502" t="e">
        <f t="shared" si="159"/>
        <v>#VALUE!</v>
      </c>
      <c r="K537" s="167"/>
      <c r="L537" s="2"/>
      <c r="M537" s="152"/>
      <c r="N537" s="154">
        <f t="shared" si="143"/>
        <v>-76.7</v>
      </c>
    </row>
    <row r="538" spans="1:14" ht="38.25" outlineLevel="1" x14ac:dyDescent="0.2">
      <c r="A538" s="496" t="s">
        <v>1507</v>
      </c>
      <c r="B538" s="367" t="s">
        <v>116</v>
      </c>
      <c r="C538" s="526">
        <v>97668</v>
      </c>
      <c r="D538" s="523" t="s">
        <v>1173</v>
      </c>
      <c r="E538" s="368" t="s">
        <v>127</v>
      </c>
      <c r="F538" s="369">
        <v>24.1</v>
      </c>
      <c r="G538" s="654"/>
      <c r="H538" s="265" t="e">
        <f t="shared" si="158"/>
        <v>#VALUE!</v>
      </c>
      <c r="I538" s="265" t="e">
        <f t="shared" si="160"/>
        <v>#VALUE!</v>
      </c>
      <c r="J538" s="502" t="e">
        <f t="shared" si="159"/>
        <v>#VALUE!</v>
      </c>
      <c r="K538" s="167"/>
      <c r="L538" s="2"/>
      <c r="M538" s="152"/>
      <c r="N538" s="154">
        <f t="shared" si="143"/>
        <v>-24.1</v>
      </c>
    </row>
    <row r="539" spans="1:14" ht="12.75" outlineLevel="1" x14ac:dyDescent="0.2">
      <c r="A539" s="298" t="s">
        <v>1495</v>
      </c>
      <c r="B539" s="254"/>
      <c r="C539" s="255"/>
      <c r="D539" s="256" t="s">
        <v>1174</v>
      </c>
      <c r="E539" s="257" t="e">
        <f>SUM(I540:I541)</f>
        <v>#VALUE!</v>
      </c>
      <c r="F539" s="258"/>
      <c r="G539" s="259"/>
      <c r="H539" s="303"/>
      <c r="I539" s="299"/>
      <c r="J539" s="305" t="e">
        <f>E539/$G$753</f>
        <v>#VALUE!</v>
      </c>
      <c r="K539" s="196"/>
      <c r="L539" s="2"/>
      <c r="M539" s="152"/>
      <c r="N539" s="154">
        <f t="shared" si="143"/>
        <v>0</v>
      </c>
    </row>
    <row r="540" spans="1:14" ht="12.75" outlineLevel="1" x14ac:dyDescent="0.2">
      <c r="A540" s="480" t="s">
        <v>1496</v>
      </c>
      <c r="B540" s="500" t="s">
        <v>198</v>
      </c>
      <c r="C540" s="525" t="s">
        <v>1175</v>
      </c>
      <c r="D540" s="483" t="s">
        <v>1176</v>
      </c>
      <c r="E540" s="346" t="s">
        <v>898</v>
      </c>
      <c r="F540" s="347">
        <v>250</v>
      </c>
      <c r="G540" s="268">
        <f>Composições!G1425</f>
        <v>0</v>
      </c>
      <c r="H540" s="265" t="e">
        <f>ROUND(G540*(1+$F$754),2)</f>
        <v>#VALUE!</v>
      </c>
      <c r="I540" s="265" t="e">
        <f t="shared" ref="I540" si="161">ROUND(H540*F540,2)</f>
        <v>#VALUE!</v>
      </c>
      <c r="J540" s="502" t="e">
        <f>I540/$G$753</f>
        <v>#VALUE!</v>
      </c>
      <c r="K540" s="167"/>
      <c r="L540" s="2"/>
      <c r="M540" s="152"/>
      <c r="N540" s="154">
        <f t="shared" si="143"/>
        <v>-250</v>
      </c>
    </row>
    <row r="541" spans="1:14" ht="12.75" outlineLevel="1" x14ac:dyDescent="0.2">
      <c r="A541" s="496" t="s">
        <v>1497</v>
      </c>
      <c r="B541" s="489" t="s">
        <v>198</v>
      </c>
      <c r="C541" s="528" t="s">
        <v>1177</v>
      </c>
      <c r="D541" s="492" t="s">
        <v>1178</v>
      </c>
      <c r="E541" s="368" t="s">
        <v>898</v>
      </c>
      <c r="F541" s="369">
        <v>229.1</v>
      </c>
      <c r="G541" s="527">
        <f>Composições!G1433</f>
        <v>0</v>
      </c>
      <c r="H541" s="265" t="e">
        <f>ROUND(G541*(1+$F$754),2)</f>
        <v>#VALUE!</v>
      </c>
      <c r="I541" s="265" t="e">
        <f t="shared" ref="I541" si="162">ROUND(H541*F541,2)</f>
        <v>#VALUE!</v>
      </c>
      <c r="J541" s="502" t="e">
        <f>I541/$G$753</f>
        <v>#VALUE!</v>
      </c>
      <c r="K541" s="167"/>
      <c r="L541" s="2"/>
      <c r="M541" s="152"/>
      <c r="N541" s="154">
        <f t="shared" si="143"/>
        <v>-229.1</v>
      </c>
    </row>
    <row r="542" spans="1:14" ht="12.75" outlineLevel="1" x14ac:dyDescent="0.2">
      <c r="A542" s="298" t="s">
        <v>1498</v>
      </c>
      <c r="B542" s="299"/>
      <c r="C542" s="300"/>
      <c r="D542" s="355" t="s">
        <v>1179</v>
      </c>
      <c r="E542" s="257" t="e">
        <f>SUM(I543:I551)</f>
        <v>#VALUE!</v>
      </c>
      <c r="F542" s="258"/>
      <c r="G542" s="259"/>
      <c r="H542" s="303"/>
      <c r="I542" s="299"/>
      <c r="J542" s="305" t="e">
        <f>E542/$G$753</f>
        <v>#VALUE!</v>
      </c>
      <c r="K542" s="196"/>
      <c r="L542" s="2"/>
      <c r="M542" s="152"/>
      <c r="N542" s="154">
        <f t="shared" si="143"/>
        <v>0</v>
      </c>
    </row>
    <row r="543" spans="1:14" ht="12.75" outlineLevel="1" x14ac:dyDescent="0.2">
      <c r="A543" s="475" t="s">
        <v>1499</v>
      </c>
      <c r="B543" s="500" t="s">
        <v>198</v>
      </c>
      <c r="C543" s="525" t="s">
        <v>1180</v>
      </c>
      <c r="D543" s="483" t="s">
        <v>1181</v>
      </c>
      <c r="E543" s="346" t="s">
        <v>775</v>
      </c>
      <c r="F543" s="347">
        <v>6</v>
      </c>
      <c r="G543" s="268">
        <f>Composições!G1441</f>
        <v>0</v>
      </c>
      <c r="H543" s="265" t="e">
        <f t="shared" ref="H543:H551" si="163">ROUND(G543*(1+$F$754),2)</f>
        <v>#VALUE!</v>
      </c>
      <c r="I543" s="265" t="e">
        <f t="shared" ref="I543" si="164">ROUND(H543*F543,2)</f>
        <v>#VALUE!</v>
      </c>
      <c r="J543" s="502" t="e">
        <f t="shared" ref="J543:J551" si="165">I543/$G$753</f>
        <v>#VALUE!</v>
      </c>
      <c r="K543" s="167"/>
      <c r="L543" s="2"/>
      <c r="M543" s="152"/>
      <c r="N543" s="154">
        <f t="shared" si="143"/>
        <v>-6</v>
      </c>
    </row>
    <row r="544" spans="1:14" ht="12.75" outlineLevel="1" x14ac:dyDescent="0.2">
      <c r="A544" s="496" t="s">
        <v>1500</v>
      </c>
      <c r="B544" s="500" t="s">
        <v>198</v>
      </c>
      <c r="C544" s="525" t="s">
        <v>1182</v>
      </c>
      <c r="D544" s="483" t="s">
        <v>1183</v>
      </c>
      <c r="E544" s="346" t="s">
        <v>775</v>
      </c>
      <c r="F544" s="347">
        <v>46</v>
      </c>
      <c r="G544" s="268">
        <f>Composições!G1450</f>
        <v>0</v>
      </c>
      <c r="H544" s="265" t="e">
        <f t="shared" si="163"/>
        <v>#VALUE!</v>
      </c>
      <c r="I544" s="265" t="e">
        <f t="shared" ref="I544:I551" si="166">ROUND(H544*F544,2)</f>
        <v>#VALUE!</v>
      </c>
      <c r="J544" s="502" t="e">
        <f t="shared" si="165"/>
        <v>#VALUE!</v>
      </c>
      <c r="K544" s="167"/>
      <c r="L544" s="2"/>
      <c r="M544" s="152"/>
      <c r="N544" s="154">
        <f t="shared" si="143"/>
        <v>-46</v>
      </c>
    </row>
    <row r="545" spans="1:14" ht="12.75" outlineLevel="1" x14ac:dyDescent="0.2">
      <c r="A545" s="480" t="s">
        <v>1501</v>
      </c>
      <c r="B545" s="500" t="s">
        <v>198</v>
      </c>
      <c r="C545" s="525" t="s">
        <v>1184</v>
      </c>
      <c r="D545" s="483" t="s">
        <v>1185</v>
      </c>
      <c r="E545" s="346" t="s">
        <v>1037</v>
      </c>
      <c r="F545" s="347">
        <v>31</v>
      </c>
      <c r="G545" s="268">
        <f>Composições!G1459</f>
        <v>0</v>
      </c>
      <c r="H545" s="265" t="e">
        <f t="shared" si="163"/>
        <v>#VALUE!</v>
      </c>
      <c r="I545" s="265" t="e">
        <f t="shared" si="166"/>
        <v>#VALUE!</v>
      </c>
      <c r="J545" s="502" t="e">
        <f t="shared" si="165"/>
        <v>#VALUE!</v>
      </c>
      <c r="K545" s="167"/>
      <c r="L545" s="2"/>
      <c r="M545" s="152"/>
      <c r="N545" s="154">
        <f t="shared" si="143"/>
        <v>-31</v>
      </c>
    </row>
    <row r="546" spans="1:14" ht="25.5" outlineLevel="1" x14ac:dyDescent="0.2">
      <c r="A546" s="486" t="s">
        <v>1502</v>
      </c>
      <c r="B546" s="500" t="s">
        <v>116</v>
      </c>
      <c r="C546" s="525">
        <v>100903</v>
      </c>
      <c r="D546" s="483" t="s">
        <v>1186</v>
      </c>
      <c r="E546" s="346" t="s">
        <v>14</v>
      </c>
      <c r="F546" s="347">
        <v>15</v>
      </c>
      <c r="G546" s="200"/>
      <c r="H546" s="265" t="e">
        <f t="shared" si="163"/>
        <v>#VALUE!</v>
      </c>
      <c r="I546" s="265" t="e">
        <f t="shared" si="166"/>
        <v>#VALUE!</v>
      </c>
      <c r="J546" s="502" t="e">
        <f t="shared" si="165"/>
        <v>#VALUE!</v>
      </c>
      <c r="K546" s="167"/>
      <c r="L546" s="2"/>
      <c r="M546" s="152"/>
      <c r="N546" s="154">
        <f t="shared" si="143"/>
        <v>-15</v>
      </c>
    </row>
    <row r="547" spans="1:14" ht="12.75" outlineLevel="1" x14ac:dyDescent="0.2">
      <c r="A547" s="496" t="s">
        <v>1503</v>
      </c>
      <c r="B547" s="500" t="s">
        <v>198</v>
      </c>
      <c r="C547" s="525" t="s">
        <v>1187</v>
      </c>
      <c r="D547" s="483" t="s">
        <v>1188</v>
      </c>
      <c r="E547" s="346" t="s">
        <v>775</v>
      </c>
      <c r="F547" s="347">
        <v>5</v>
      </c>
      <c r="G547" s="268">
        <f>Composições!G1468</f>
        <v>0</v>
      </c>
      <c r="H547" s="265" t="e">
        <f t="shared" si="163"/>
        <v>#VALUE!</v>
      </c>
      <c r="I547" s="265" t="e">
        <f t="shared" si="166"/>
        <v>#VALUE!</v>
      </c>
      <c r="J547" s="502" t="e">
        <f t="shared" si="165"/>
        <v>#VALUE!</v>
      </c>
      <c r="K547" s="167"/>
      <c r="L547" s="2"/>
      <c r="M547" s="152"/>
      <c r="N547" s="154">
        <f t="shared" si="143"/>
        <v>-5</v>
      </c>
    </row>
    <row r="548" spans="1:14" ht="12.75" outlineLevel="1" x14ac:dyDescent="0.2">
      <c r="A548" s="496" t="s">
        <v>1508</v>
      </c>
      <c r="B548" s="500" t="s">
        <v>198</v>
      </c>
      <c r="C548" s="525" t="s">
        <v>1189</v>
      </c>
      <c r="D548" s="483" t="s">
        <v>1190</v>
      </c>
      <c r="E548" s="346" t="s">
        <v>775</v>
      </c>
      <c r="F548" s="347">
        <v>9</v>
      </c>
      <c r="G548" s="268">
        <f>Composições!G1476</f>
        <v>0</v>
      </c>
      <c r="H548" s="265" t="e">
        <f t="shared" si="163"/>
        <v>#VALUE!</v>
      </c>
      <c r="I548" s="265" t="e">
        <f t="shared" si="166"/>
        <v>#VALUE!</v>
      </c>
      <c r="J548" s="502" t="e">
        <f t="shared" si="165"/>
        <v>#VALUE!</v>
      </c>
      <c r="K548" s="167"/>
      <c r="L548" s="2"/>
      <c r="M548" s="152"/>
      <c r="N548" s="154">
        <f t="shared" si="143"/>
        <v>-9</v>
      </c>
    </row>
    <row r="549" spans="1:14" ht="25.5" outlineLevel="1" x14ac:dyDescent="0.2">
      <c r="A549" s="480" t="s">
        <v>1509</v>
      </c>
      <c r="B549" s="500" t="s">
        <v>116</v>
      </c>
      <c r="C549" s="525">
        <v>97607</v>
      </c>
      <c r="D549" s="483" t="s">
        <v>1191</v>
      </c>
      <c r="E549" s="346" t="s">
        <v>14</v>
      </c>
      <c r="F549" s="347">
        <v>10</v>
      </c>
      <c r="G549" s="200"/>
      <c r="H549" s="265" t="e">
        <f t="shared" si="163"/>
        <v>#VALUE!</v>
      </c>
      <c r="I549" s="265" t="e">
        <f t="shared" si="166"/>
        <v>#VALUE!</v>
      </c>
      <c r="J549" s="502" t="e">
        <f t="shared" si="165"/>
        <v>#VALUE!</v>
      </c>
      <c r="K549" s="167"/>
      <c r="L549" s="2"/>
      <c r="M549" s="152"/>
      <c r="N549" s="154">
        <f t="shared" si="143"/>
        <v>-10</v>
      </c>
    </row>
    <row r="550" spans="1:14" ht="25.5" outlineLevel="1" x14ac:dyDescent="0.2">
      <c r="A550" s="480" t="s">
        <v>1510</v>
      </c>
      <c r="B550" s="500" t="s">
        <v>198</v>
      </c>
      <c r="C550" s="525" t="s">
        <v>1192</v>
      </c>
      <c r="D550" s="483" t="s">
        <v>1193</v>
      </c>
      <c r="E550" s="346" t="s">
        <v>775</v>
      </c>
      <c r="F550" s="347">
        <v>2</v>
      </c>
      <c r="G550" s="268">
        <f>Composições!G1485</f>
        <v>0</v>
      </c>
      <c r="H550" s="265" t="e">
        <f t="shared" si="163"/>
        <v>#VALUE!</v>
      </c>
      <c r="I550" s="265" t="e">
        <f t="shared" si="166"/>
        <v>#VALUE!</v>
      </c>
      <c r="J550" s="502" t="e">
        <f t="shared" si="165"/>
        <v>#VALUE!</v>
      </c>
      <c r="K550" s="167"/>
      <c r="L550" s="2"/>
      <c r="M550" s="152"/>
      <c r="N550" s="154">
        <f t="shared" si="143"/>
        <v>-2</v>
      </c>
    </row>
    <row r="551" spans="1:14" ht="25.5" outlineLevel="1" x14ac:dyDescent="0.2">
      <c r="A551" s="488" t="s">
        <v>1511</v>
      </c>
      <c r="B551" s="367" t="s">
        <v>198</v>
      </c>
      <c r="C551" s="526" t="s">
        <v>1194</v>
      </c>
      <c r="D551" s="523" t="s">
        <v>1195</v>
      </c>
      <c r="E551" s="368" t="s">
        <v>775</v>
      </c>
      <c r="F551" s="369">
        <v>6</v>
      </c>
      <c r="G551" s="527">
        <f>Composições!G1494</f>
        <v>0</v>
      </c>
      <c r="H551" s="529" t="e">
        <f t="shared" si="163"/>
        <v>#VALUE!</v>
      </c>
      <c r="I551" s="529" t="e">
        <f t="shared" si="166"/>
        <v>#VALUE!</v>
      </c>
      <c r="J551" s="498" t="e">
        <f t="shared" si="165"/>
        <v>#VALUE!</v>
      </c>
      <c r="K551" s="167"/>
      <c r="L551" s="2"/>
      <c r="M551" s="152"/>
      <c r="N551" s="154">
        <f t="shared" ref="N551:N614" si="167">M551-F551</f>
        <v>-6</v>
      </c>
    </row>
    <row r="552" spans="1:14" ht="12.75" outlineLevel="1" x14ac:dyDescent="0.2">
      <c r="A552" s="298" t="s">
        <v>1512</v>
      </c>
      <c r="B552" s="254"/>
      <c r="C552" s="255"/>
      <c r="D552" s="256" t="s">
        <v>157</v>
      </c>
      <c r="E552" s="257" t="e">
        <f>SUM(I553:I557)</f>
        <v>#VALUE!</v>
      </c>
      <c r="F552" s="258"/>
      <c r="G552" s="259"/>
      <c r="H552" s="258"/>
      <c r="I552" s="254"/>
      <c r="J552" s="305" t="e">
        <f>E552/$G$753</f>
        <v>#VALUE!</v>
      </c>
      <c r="K552" s="196"/>
      <c r="L552" s="2"/>
      <c r="M552" s="152"/>
      <c r="N552" s="154">
        <f t="shared" si="167"/>
        <v>0</v>
      </c>
    </row>
    <row r="553" spans="1:14" ht="25.5" outlineLevel="1" x14ac:dyDescent="0.2">
      <c r="A553" s="480" t="s">
        <v>1513</v>
      </c>
      <c r="B553" s="500" t="s">
        <v>116</v>
      </c>
      <c r="C553" s="525">
        <v>97362</v>
      </c>
      <c r="D553" s="483" t="s">
        <v>1196</v>
      </c>
      <c r="E553" s="346" t="s">
        <v>14</v>
      </c>
      <c r="F553" s="347">
        <v>1</v>
      </c>
      <c r="G553" s="200"/>
      <c r="H553" s="265" t="e">
        <f>ROUND(G553*(1+$F$754),2)</f>
        <v>#VALUE!</v>
      </c>
      <c r="I553" s="265" t="e">
        <f t="shared" si="157"/>
        <v>#VALUE!</v>
      </c>
      <c r="J553" s="502" t="e">
        <f>I553/$G$753</f>
        <v>#VALUE!</v>
      </c>
      <c r="K553" s="167"/>
      <c r="L553" s="2"/>
      <c r="M553" s="152"/>
      <c r="N553" s="154">
        <f t="shared" si="167"/>
        <v>-1</v>
      </c>
    </row>
    <row r="554" spans="1:14" ht="38.25" outlineLevel="1" x14ac:dyDescent="0.2">
      <c r="A554" s="480" t="s">
        <v>1514</v>
      </c>
      <c r="B554" s="500" t="s">
        <v>198</v>
      </c>
      <c r="C554" s="525" t="s">
        <v>1197</v>
      </c>
      <c r="D554" s="483" t="s">
        <v>1198</v>
      </c>
      <c r="E554" s="346" t="s">
        <v>775</v>
      </c>
      <c r="F554" s="347">
        <v>2</v>
      </c>
      <c r="G554" s="268">
        <f>Composições!G1503</f>
        <v>0</v>
      </c>
      <c r="H554" s="265" t="e">
        <f>ROUND(G554*(1+$F$754),2)</f>
        <v>#VALUE!</v>
      </c>
      <c r="I554" s="265" t="e">
        <f t="shared" si="157"/>
        <v>#VALUE!</v>
      </c>
      <c r="J554" s="502" t="e">
        <f>I554/$G$753</f>
        <v>#VALUE!</v>
      </c>
      <c r="K554" s="167"/>
      <c r="L554" s="2"/>
      <c r="M554" s="152"/>
      <c r="N554" s="154">
        <f t="shared" si="167"/>
        <v>-2</v>
      </c>
    </row>
    <row r="555" spans="1:14" ht="38.25" outlineLevel="1" x14ac:dyDescent="0.2">
      <c r="A555" s="480" t="s">
        <v>1515</v>
      </c>
      <c r="B555" s="500" t="s">
        <v>198</v>
      </c>
      <c r="C555" s="525" t="s">
        <v>1199</v>
      </c>
      <c r="D555" s="483" t="s">
        <v>1200</v>
      </c>
      <c r="E555" s="346" t="s">
        <v>775</v>
      </c>
      <c r="F555" s="347">
        <v>1</v>
      </c>
      <c r="G555" s="268">
        <f>Composições!G1512</f>
        <v>0</v>
      </c>
      <c r="H555" s="265" t="e">
        <f>ROUND(G555*(1+$F$754),2)</f>
        <v>#VALUE!</v>
      </c>
      <c r="I555" s="265" t="e">
        <f t="shared" si="157"/>
        <v>#VALUE!</v>
      </c>
      <c r="J555" s="502" t="e">
        <f>I555/$G$753</f>
        <v>#VALUE!</v>
      </c>
      <c r="K555" s="167"/>
      <c r="L555" s="2"/>
      <c r="M555" s="152"/>
      <c r="N555" s="154">
        <f t="shared" si="167"/>
        <v>-1</v>
      </c>
    </row>
    <row r="556" spans="1:14" ht="38.25" outlineLevel="1" x14ac:dyDescent="0.2">
      <c r="A556" s="480" t="s">
        <v>1516</v>
      </c>
      <c r="B556" s="500" t="s">
        <v>116</v>
      </c>
      <c r="C556" s="525">
        <v>101875</v>
      </c>
      <c r="D556" s="483" t="s">
        <v>1201</v>
      </c>
      <c r="E556" s="346" t="s">
        <v>14</v>
      </c>
      <c r="F556" s="347">
        <v>1</v>
      </c>
      <c r="G556" s="200"/>
      <c r="H556" s="265" t="e">
        <f>ROUND(G556*(1+$F$754),2)</f>
        <v>#VALUE!</v>
      </c>
      <c r="I556" s="265" t="e">
        <f t="shared" si="157"/>
        <v>#VALUE!</v>
      </c>
      <c r="J556" s="502" t="e">
        <f>I556/$G$753</f>
        <v>#VALUE!</v>
      </c>
      <c r="K556" s="167"/>
      <c r="L556" s="2"/>
      <c r="M556" s="152"/>
      <c r="N556" s="154">
        <f t="shared" si="167"/>
        <v>-1</v>
      </c>
    </row>
    <row r="557" spans="1:14" ht="39" outlineLevel="1" thickBot="1" x14ac:dyDescent="0.25">
      <c r="A557" s="480" t="s">
        <v>1517</v>
      </c>
      <c r="B557" s="500" t="s">
        <v>198</v>
      </c>
      <c r="C557" s="482" t="s">
        <v>1202</v>
      </c>
      <c r="D557" s="483" t="s">
        <v>1203</v>
      </c>
      <c r="E557" s="346" t="s">
        <v>775</v>
      </c>
      <c r="F557" s="347">
        <v>1</v>
      </c>
      <c r="G557" s="268">
        <f>Composições!G1521</f>
        <v>0</v>
      </c>
      <c r="H557" s="265" t="e">
        <f>ROUND(G557*(1+$F$754),2)</f>
        <v>#VALUE!</v>
      </c>
      <c r="I557" s="265" t="e">
        <f t="shared" si="157"/>
        <v>#VALUE!</v>
      </c>
      <c r="J557" s="502" t="e">
        <f>I557/$G$753</f>
        <v>#VALUE!</v>
      </c>
      <c r="K557" s="167"/>
      <c r="L557" s="2"/>
      <c r="M557" s="152"/>
      <c r="N557" s="154">
        <f t="shared" si="167"/>
        <v>-1</v>
      </c>
    </row>
    <row r="558" spans="1:14" ht="15.75" outlineLevel="1" thickBot="1" x14ac:dyDescent="0.25">
      <c r="A558" s="246">
        <v>18</v>
      </c>
      <c r="B558" s="247"/>
      <c r="C558" s="276"/>
      <c r="D558" s="249" t="s">
        <v>583</v>
      </c>
      <c r="E558" s="250" t="e">
        <f>SUM(E559,E568,E576,E578,E581,E590)</f>
        <v>#VALUE!</v>
      </c>
      <c r="F558" s="250"/>
      <c r="G558" s="251"/>
      <c r="H558" s="250"/>
      <c r="I558" s="250"/>
      <c r="J558" s="252" t="e">
        <f>E558/$G$753</f>
        <v>#VALUE!</v>
      </c>
      <c r="K558" s="196"/>
      <c r="L558" s="2"/>
      <c r="M558" s="152"/>
      <c r="N558" s="154">
        <f t="shared" si="167"/>
        <v>0</v>
      </c>
    </row>
    <row r="559" spans="1:14" ht="12.75" outlineLevel="1" x14ac:dyDescent="0.2">
      <c r="A559" s="253" t="s">
        <v>545</v>
      </c>
      <c r="B559" s="254"/>
      <c r="C559" s="255"/>
      <c r="D559" s="256" t="s">
        <v>584</v>
      </c>
      <c r="E559" s="530" t="e">
        <f>SUM(I560:I567)</f>
        <v>#VALUE!</v>
      </c>
      <c r="F559" s="258"/>
      <c r="G559" s="259"/>
      <c r="H559" s="258"/>
      <c r="I559" s="254"/>
      <c r="J559" s="305" t="e">
        <f>E559/$G$753</f>
        <v>#VALUE!</v>
      </c>
      <c r="K559" s="196"/>
      <c r="L559" s="2"/>
      <c r="M559" s="152"/>
      <c r="N559" s="154">
        <f t="shared" si="167"/>
        <v>0</v>
      </c>
    </row>
    <row r="560" spans="1:14" ht="12.75" outlineLevel="1" x14ac:dyDescent="0.2">
      <c r="A560" s="499" t="s">
        <v>510</v>
      </c>
      <c r="B560" s="500" t="s">
        <v>198</v>
      </c>
      <c r="C560" s="482" t="s">
        <v>1204</v>
      </c>
      <c r="D560" s="483" t="s">
        <v>1205</v>
      </c>
      <c r="E560" s="346" t="s">
        <v>775</v>
      </c>
      <c r="F560" s="347">
        <v>1</v>
      </c>
      <c r="G560" s="358">
        <f>Composições!G1530</f>
        <v>0</v>
      </c>
      <c r="H560" s="265" t="e">
        <f t="shared" ref="H560:H567" si="168">ROUND(G560*(1+$F$754),2)</f>
        <v>#VALUE!</v>
      </c>
      <c r="I560" s="265" t="e">
        <f t="shared" ref="I560" si="169">ROUND(H560*F560,2)</f>
        <v>#VALUE!</v>
      </c>
      <c r="J560" s="502" t="e">
        <f t="shared" ref="J560:J567" si="170">I560/$G$753</f>
        <v>#VALUE!</v>
      </c>
      <c r="K560" s="167"/>
      <c r="L560" s="2"/>
      <c r="M560" s="152"/>
      <c r="N560" s="154">
        <f t="shared" si="167"/>
        <v>-1</v>
      </c>
    </row>
    <row r="561" spans="1:14" ht="12.75" outlineLevel="1" x14ac:dyDescent="0.2">
      <c r="A561" s="488" t="s">
        <v>574</v>
      </c>
      <c r="B561" s="500" t="s">
        <v>198</v>
      </c>
      <c r="C561" s="482" t="s">
        <v>585</v>
      </c>
      <c r="D561" s="483" t="s">
        <v>1206</v>
      </c>
      <c r="E561" s="346" t="s">
        <v>775</v>
      </c>
      <c r="F561" s="347">
        <v>48</v>
      </c>
      <c r="G561" s="358">
        <f>Composições!G1539</f>
        <v>0</v>
      </c>
      <c r="H561" s="265" t="e">
        <f t="shared" si="168"/>
        <v>#VALUE!</v>
      </c>
      <c r="I561" s="265" t="e">
        <f t="shared" ref="I561" si="171">ROUND(H561*F561,2)</f>
        <v>#VALUE!</v>
      </c>
      <c r="J561" s="502" t="e">
        <f t="shared" si="170"/>
        <v>#VALUE!</v>
      </c>
      <c r="K561" s="167"/>
      <c r="L561" s="2"/>
      <c r="M561" s="152"/>
      <c r="N561" s="154">
        <f t="shared" si="167"/>
        <v>-48</v>
      </c>
    </row>
    <row r="562" spans="1:14" ht="25.5" outlineLevel="1" x14ac:dyDescent="0.2">
      <c r="A562" s="488" t="s">
        <v>575</v>
      </c>
      <c r="B562" s="500" t="s">
        <v>116</v>
      </c>
      <c r="C562" s="482">
        <v>98302</v>
      </c>
      <c r="D562" s="483" t="s">
        <v>1207</v>
      </c>
      <c r="E562" s="346" t="s">
        <v>14</v>
      </c>
      <c r="F562" s="347">
        <v>2</v>
      </c>
      <c r="G562" s="635"/>
      <c r="H562" s="265" t="e">
        <f t="shared" si="168"/>
        <v>#VALUE!</v>
      </c>
      <c r="I562" s="265" t="e">
        <f t="shared" ref="I562:I567" si="172">ROUND(H562*F562,2)</f>
        <v>#VALUE!</v>
      </c>
      <c r="J562" s="502" t="e">
        <f t="shared" si="170"/>
        <v>#VALUE!</v>
      </c>
      <c r="K562" s="167"/>
      <c r="L562" s="2"/>
      <c r="M562" s="152"/>
      <c r="N562" s="154">
        <f t="shared" si="167"/>
        <v>-2</v>
      </c>
    </row>
    <row r="563" spans="1:14" ht="12.75" outlineLevel="1" x14ac:dyDescent="0.2">
      <c r="A563" s="488" t="s">
        <v>576</v>
      </c>
      <c r="B563" s="500" t="s">
        <v>198</v>
      </c>
      <c r="C563" s="482" t="s">
        <v>1208</v>
      </c>
      <c r="D563" s="483" t="s">
        <v>1209</v>
      </c>
      <c r="E563" s="346" t="s">
        <v>775</v>
      </c>
      <c r="F563" s="347">
        <v>1</v>
      </c>
      <c r="G563" s="358">
        <f>Composições!G1547</f>
        <v>0</v>
      </c>
      <c r="H563" s="265" t="e">
        <f t="shared" si="168"/>
        <v>#VALUE!</v>
      </c>
      <c r="I563" s="265" t="e">
        <f t="shared" si="172"/>
        <v>#VALUE!</v>
      </c>
      <c r="J563" s="502" t="e">
        <f t="shared" si="170"/>
        <v>#VALUE!</v>
      </c>
      <c r="K563" s="167"/>
      <c r="L563" s="2"/>
      <c r="M563" s="152"/>
      <c r="N563" s="154">
        <f t="shared" si="167"/>
        <v>-1</v>
      </c>
    </row>
    <row r="564" spans="1:14" ht="12.75" outlineLevel="1" x14ac:dyDescent="0.2">
      <c r="A564" s="488" t="s">
        <v>577</v>
      </c>
      <c r="B564" s="500" t="s">
        <v>198</v>
      </c>
      <c r="C564" s="482" t="s">
        <v>586</v>
      </c>
      <c r="D564" s="483" t="s">
        <v>1210</v>
      </c>
      <c r="E564" s="346" t="s">
        <v>1211</v>
      </c>
      <c r="F564" s="347">
        <v>2</v>
      </c>
      <c r="G564" s="358">
        <f>Composições!G1555</f>
        <v>0</v>
      </c>
      <c r="H564" s="265" t="e">
        <f t="shared" si="168"/>
        <v>#VALUE!</v>
      </c>
      <c r="I564" s="265" t="e">
        <f t="shared" si="172"/>
        <v>#VALUE!</v>
      </c>
      <c r="J564" s="502" t="e">
        <f t="shared" si="170"/>
        <v>#VALUE!</v>
      </c>
      <c r="K564" s="167"/>
      <c r="L564" s="2"/>
      <c r="M564" s="152"/>
      <c r="N564" s="154">
        <f t="shared" si="167"/>
        <v>-2</v>
      </c>
    </row>
    <row r="565" spans="1:14" ht="12.75" outlineLevel="1" x14ac:dyDescent="0.2">
      <c r="A565" s="488" t="s">
        <v>1483</v>
      </c>
      <c r="B565" s="500" t="s">
        <v>198</v>
      </c>
      <c r="C565" s="482" t="s">
        <v>587</v>
      </c>
      <c r="D565" s="483" t="s">
        <v>1212</v>
      </c>
      <c r="E565" s="346" t="s">
        <v>775</v>
      </c>
      <c r="F565" s="347">
        <v>1</v>
      </c>
      <c r="G565" s="358">
        <f>Composições!G1562</f>
        <v>0</v>
      </c>
      <c r="H565" s="265" t="e">
        <f t="shared" si="168"/>
        <v>#VALUE!</v>
      </c>
      <c r="I565" s="265" t="e">
        <f t="shared" si="172"/>
        <v>#VALUE!</v>
      </c>
      <c r="J565" s="502" t="e">
        <f t="shared" si="170"/>
        <v>#VALUE!</v>
      </c>
      <c r="K565" s="167"/>
      <c r="L565" s="2"/>
      <c r="M565" s="152"/>
      <c r="N565" s="154">
        <f t="shared" si="167"/>
        <v>-1</v>
      </c>
    </row>
    <row r="566" spans="1:14" ht="25.5" outlineLevel="1" x14ac:dyDescent="0.2">
      <c r="A566" s="488" t="s">
        <v>1484</v>
      </c>
      <c r="B566" s="500" t="s">
        <v>116</v>
      </c>
      <c r="C566" s="482">
        <v>100555</v>
      </c>
      <c r="D566" s="483" t="s">
        <v>1213</v>
      </c>
      <c r="E566" s="346" t="s">
        <v>14</v>
      </c>
      <c r="F566" s="347">
        <v>1</v>
      </c>
      <c r="G566" s="635"/>
      <c r="H566" s="265" t="e">
        <f t="shared" si="168"/>
        <v>#VALUE!</v>
      </c>
      <c r="I566" s="265" t="e">
        <f t="shared" si="172"/>
        <v>#VALUE!</v>
      </c>
      <c r="J566" s="502" t="e">
        <f t="shared" si="170"/>
        <v>#VALUE!</v>
      </c>
      <c r="K566" s="167"/>
      <c r="L566" s="2"/>
      <c r="M566" s="152"/>
      <c r="N566" s="154">
        <f t="shared" si="167"/>
        <v>-1</v>
      </c>
    </row>
    <row r="567" spans="1:14" ht="12.75" outlineLevel="1" x14ac:dyDescent="0.2">
      <c r="A567" s="486" t="s">
        <v>1485</v>
      </c>
      <c r="B567" s="338" t="s">
        <v>198</v>
      </c>
      <c r="C567" s="517" t="s">
        <v>588</v>
      </c>
      <c r="D567" s="492" t="s">
        <v>589</v>
      </c>
      <c r="E567" s="368" t="s">
        <v>1037</v>
      </c>
      <c r="F567" s="369">
        <v>1</v>
      </c>
      <c r="G567" s="370">
        <f>Composições!G1570</f>
        <v>0</v>
      </c>
      <c r="H567" s="265" t="e">
        <f t="shared" si="168"/>
        <v>#VALUE!</v>
      </c>
      <c r="I567" s="265" t="e">
        <f t="shared" si="172"/>
        <v>#VALUE!</v>
      </c>
      <c r="J567" s="502" t="e">
        <f t="shared" si="170"/>
        <v>#VALUE!</v>
      </c>
      <c r="K567" s="167"/>
      <c r="L567" s="2"/>
      <c r="M567" s="152"/>
      <c r="N567" s="154">
        <f t="shared" si="167"/>
        <v>-1</v>
      </c>
    </row>
    <row r="568" spans="1:14" ht="12.75" outlineLevel="1" x14ac:dyDescent="0.2">
      <c r="A568" s="298" t="s">
        <v>578</v>
      </c>
      <c r="B568" s="254"/>
      <c r="C568" s="255"/>
      <c r="D568" s="355" t="s">
        <v>433</v>
      </c>
      <c r="E568" s="257" t="e">
        <f>SUM(I569:I575)</f>
        <v>#VALUE!</v>
      </c>
      <c r="F568" s="258"/>
      <c r="G568" s="259"/>
      <c r="H568" s="258"/>
      <c r="I568" s="299"/>
      <c r="J568" s="305" t="e">
        <f>E568/$G$753</f>
        <v>#VALUE!</v>
      </c>
      <c r="K568" s="196"/>
      <c r="L568" s="2"/>
      <c r="M568" s="152"/>
      <c r="N568" s="154">
        <f t="shared" si="167"/>
        <v>0</v>
      </c>
    </row>
    <row r="569" spans="1:14" ht="25.5" outlineLevel="1" x14ac:dyDescent="0.2">
      <c r="A569" s="475" t="s">
        <v>592</v>
      </c>
      <c r="B569" s="500" t="s">
        <v>116</v>
      </c>
      <c r="C569" s="482">
        <v>91941</v>
      </c>
      <c r="D569" s="483" t="s">
        <v>1214</v>
      </c>
      <c r="E569" s="346" t="s">
        <v>14</v>
      </c>
      <c r="F569" s="347">
        <v>32</v>
      </c>
      <c r="G569" s="635"/>
      <c r="H569" s="265" t="e">
        <f t="shared" ref="H569:H575" si="173">ROUND(G569*(1+$F$754),2)</f>
        <v>#VALUE!</v>
      </c>
      <c r="I569" s="265" t="e">
        <f t="shared" ref="I569" si="174">ROUND(H569*F569,2)</f>
        <v>#VALUE!</v>
      </c>
      <c r="J569" s="502" t="e">
        <f t="shared" ref="J569:J575" si="175">I569/$G$753</f>
        <v>#VALUE!</v>
      </c>
      <c r="K569" s="167"/>
      <c r="L569" s="2"/>
      <c r="M569" s="152"/>
      <c r="N569" s="154">
        <f t="shared" si="167"/>
        <v>-32</v>
      </c>
    </row>
    <row r="570" spans="1:14" ht="12.75" outlineLevel="1" x14ac:dyDescent="0.2">
      <c r="A570" s="496" t="s">
        <v>593</v>
      </c>
      <c r="B570" s="500" t="s">
        <v>198</v>
      </c>
      <c r="C570" s="482" t="s">
        <v>1101</v>
      </c>
      <c r="D570" s="483" t="s">
        <v>1102</v>
      </c>
      <c r="E570" s="346" t="s">
        <v>1100</v>
      </c>
      <c r="F570" s="347">
        <v>500</v>
      </c>
      <c r="G570" s="358">
        <f>Composições!G1579</f>
        <v>0</v>
      </c>
      <c r="H570" s="265" t="e">
        <f t="shared" si="173"/>
        <v>#VALUE!</v>
      </c>
      <c r="I570" s="265" t="e">
        <f t="shared" ref="I570:I575" si="176">ROUND(H570*F570,2)</f>
        <v>#VALUE!</v>
      </c>
      <c r="J570" s="502" t="e">
        <f t="shared" si="175"/>
        <v>#VALUE!</v>
      </c>
      <c r="K570" s="167"/>
      <c r="L570" s="2"/>
      <c r="M570" s="152"/>
      <c r="N570" s="154">
        <f t="shared" si="167"/>
        <v>-500</v>
      </c>
    </row>
    <row r="571" spans="1:14" ht="12.75" outlineLevel="1" x14ac:dyDescent="0.2">
      <c r="A571" s="496" t="s">
        <v>594</v>
      </c>
      <c r="B571" s="500" t="s">
        <v>198</v>
      </c>
      <c r="C571" s="482" t="s">
        <v>1111</v>
      </c>
      <c r="D571" s="483" t="s">
        <v>1112</v>
      </c>
      <c r="E571" s="346" t="s">
        <v>1100</v>
      </c>
      <c r="F571" s="347">
        <v>72</v>
      </c>
      <c r="G571" s="358">
        <f>Composições!G1672</f>
        <v>0</v>
      </c>
      <c r="H571" s="265" t="e">
        <f t="shared" si="173"/>
        <v>#VALUE!</v>
      </c>
      <c r="I571" s="265" t="e">
        <f t="shared" si="176"/>
        <v>#VALUE!</v>
      </c>
      <c r="J571" s="502" t="e">
        <f t="shared" si="175"/>
        <v>#VALUE!</v>
      </c>
      <c r="K571" s="167"/>
      <c r="L571" s="2"/>
      <c r="M571" s="152"/>
      <c r="N571" s="154">
        <f t="shared" si="167"/>
        <v>-72</v>
      </c>
    </row>
    <row r="572" spans="1:14" ht="12.75" outlineLevel="1" x14ac:dyDescent="0.2">
      <c r="A572" s="496" t="s">
        <v>595</v>
      </c>
      <c r="B572" s="500" t="s">
        <v>198</v>
      </c>
      <c r="C572" s="482" t="s">
        <v>1215</v>
      </c>
      <c r="D572" s="483" t="s">
        <v>1216</v>
      </c>
      <c r="E572" s="346" t="s">
        <v>1100</v>
      </c>
      <c r="F572" s="347">
        <v>272</v>
      </c>
      <c r="G572" s="358">
        <f>Composições!G1656</f>
        <v>0</v>
      </c>
      <c r="H572" s="265" t="e">
        <f t="shared" si="173"/>
        <v>#VALUE!</v>
      </c>
      <c r="I572" s="265" t="e">
        <f t="shared" si="176"/>
        <v>#VALUE!</v>
      </c>
      <c r="J572" s="502" t="e">
        <f t="shared" si="175"/>
        <v>#VALUE!</v>
      </c>
      <c r="K572" s="167"/>
      <c r="L572" s="2"/>
      <c r="M572" s="152"/>
      <c r="N572" s="154">
        <f t="shared" si="167"/>
        <v>-272</v>
      </c>
    </row>
    <row r="573" spans="1:14" ht="12.75" outlineLevel="1" x14ac:dyDescent="0.2">
      <c r="A573" s="531" t="s">
        <v>1473</v>
      </c>
      <c r="B573" s="331" t="s">
        <v>198</v>
      </c>
      <c r="C573" s="482" t="s">
        <v>1115</v>
      </c>
      <c r="D573" s="483" t="s">
        <v>1116</v>
      </c>
      <c r="E573" s="346" t="s">
        <v>1100</v>
      </c>
      <c r="F573" s="347">
        <v>316</v>
      </c>
      <c r="G573" s="358">
        <f>Composições!G1664</f>
        <v>0</v>
      </c>
      <c r="H573" s="265" t="e">
        <f t="shared" si="173"/>
        <v>#VALUE!</v>
      </c>
      <c r="I573" s="265" t="e">
        <f t="shared" si="176"/>
        <v>#VALUE!</v>
      </c>
      <c r="J573" s="502" t="e">
        <f t="shared" si="175"/>
        <v>#VALUE!</v>
      </c>
      <c r="K573" s="167"/>
      <c r="L573" s="2"/>
      <c r="M573" s="152"/>
      <c r="N573" s="154">
        <f t="shared" si="167"/>
        <v>-316</v>
      </c>
    </row>
    <row r="574" spans="1:14" ht="12.75" outlineLevel="1" x14ac:dyDescent="0.2">
      <c r="A574" s="496" t="s">
        <v>1474</v>
      </c>
      <c r="B574" s="500" t="s">
        <v>116</v>
      </c>
      <c r="C574" s="482">
        <v>92884</v>
      </c>
      <c r="D574" s="483" t="s">
        <v>610</v>
      </c>
      <c r="E574" s="346" t="s">
        <v>97</v>
      </c>
      <c r="F574" s="347">
        <v>39.24</v>
      </c>
      <c r="G574" s="635"/>
      <c r="H574" s="265" t="e">
        <f t="shared" si="173"/>
        <v>#VALUE!</v>
      </c>
      <c r="I574" s="265" t="e">
        <f t="shared" si="176"/>
        <v>#VALUE!</v>
      </c>
      <c r="J574" s="502" t="e">
        <f t="shared" si="175"/>
        <v>#VALUE!</v>
      </c>
      <c r="K574" s="167"/>
      <c r="L574" s="2"/>
      <c r="M574" s="152"/>
      <c r="N574" s="154">
        <f t="shared" si="167"/>
        <v>-39.24</v>
      </c>
    </row>
    <row r="575" spans="1:14" ht="25.5" outlineLevel="1" x14ac:dyDescent="0.2">
      <c r="A575" s="503" t="s">
        <v>1475</v>
      </c>
      <c r="B575" s="367" t="s">
        <v>116</v>
      </c>
      <c r="C575" s="366">
        <v>98463</v>
      </c>
      <c r="D575" s="523" t="s">
        <v>612</v>
      </c>
      <c r="E575" s="368" t="s">
        <v>14</v>
      </c>
      <c r="F575" s="369">
        <v>72</v>
      </c>
      <c r="G575" s="638"/>
      <c r="H575" s="529" t="e">
        <f t="shared" si="173"/>
        <v>#VALUE!</v>
      </c>
      <c r="I575" s="529" t="e">
        <f t="shared" si="176"/>
        <v>#VALUE!</v>
      </c>
      <c r="J575" s="498" t="e">
        <f t="shared" si="175"/>
        <v>#VALUE!</v>
      </c>
      <c r="K575" s="167"/>
      <c r="L575" s="2"/>
      <c r="M575" s="152"/>
      <c r="N575" s="154">
        <f t="shared" si="167"/>
        <v>-72</v>
      </c>
    </row>
    <row r="576" spans="1:14" ht="12.75" outlineLevel="1" x14ac:dyDescent="0.2">
      <c r="A576" s="253" t="s">
        <v>1476</v>
      </c>
      <c r="B576" s="254"/>
      <c r="C576" s="255"/>
      <c r="D576" s="256" t="s">
        <v>590</v>
      </c>
      <c r="E576" s="257" t="e">
        <f>SUM(I577)</f>
        <v>#VALUE!</v>
      </c>
      <c r="F576" s="258"/>
      <c r="G576" s="259"/>
      <c r="H576" s="258"/>
      <c r="I576" s="254"/>
      <c r="J576" s="305" t="e">
        <f>E576/$G$753</f>
        <v>#VALUE!</v>
      </c>
      <c r="K576" s="196"/>
      <c r="L576" s="2"/>
      <c r="M576" s="152"/>
      <c r="N576" s="154">
        <f t="shared" si="167"/>
        <v>0</v>
      </c>
    </row>
    <row r="577" spans="1:14" ht="25.5" outlineLevel="1" x14ac:dyDescent="0.2">
      <c r="A577" s="532" t="s">
        <v>1481</v>
      </c>
      <c r="B577" s="533" t="s">
        <v>198</v>
      </c>
      <c r="C577" s="534" t="s">
        <v>1217</v>
      </c>
      <c r="D577" s="483" t="s">
        <v>1218</v>
      </c>
      <c r="E577" s="535" t="s">
        <v>775</v>
      </c>
      <c r="F577" s="536">
        <v>6</v>
      </c>
      <c r="G577" s="537">
        <f>Composições!G1587</f>
        <v>0</v>
      </c>
      <c r="H577" s="538" t="e">
        <f>ROUND(G577*(1+$F$754),2)</f>
        <v>#VALUE!</v>
      </c>
      <c r="I577" s="265" t="e">
        <f t="shared" ref="I577" si="177">ROUND(H577*F577,2)</f>
        <v>#VALUE!</v>
      </c>
      <c r="J577" s="539" t="e">
        <f>I577/$G$753</f>
        <v>#VALUE!</v>
      </c>
      <c r="K577" s="167"/>
      <c r="L577" s="2"/>
      <c r="M577" s="152"/>
      <c r="N577" s="154">
        <f t="shared" si="167"/>
        <v>-6</v>
      </c>
    </row>
    <row r="578" spans="1:14" ht="12.75" outlineLevel="1" x14ac:dyDescent="0.2">
      <c r="A578" s="253" t="s">
        <v>1477</v>
      </c>
      <c r="B578" s="254"/>
      <c r="C578" s="255"/>
      <c r="D578" s="355" t="s">
        <v>596</v>
      </c>
      <c r="E578" s="257" t="e">
        <f>SUM(I579:I580)</f>
        <v>#VALUE!</v>
      </c>
      <c r="F578" s="258"/>
      <c r="G578" s="259"/>
      <c r="H578" s="258"/>
      <c r="I578" s="299"/>
      <c r="J578" s="305" t="e">
        <f>E578/$G$753</f>
        <v>#VALUE!</v>
      </c>
      <c r="K578" s="196"/>
      <c r="L578" s="2"/>
      <c r="M578" s="152"/>
      <c r="N578" s="154">
        <f t="shared" si="167"/>
        <v>0</v>
      </c>
    </row>
    <row r="579" spans="1:14" ht="12.75" outlineLevel="1" x14ac:dyDescent="0.2">
      <c r="A579" s="475" t="s">
        <v>1480</v>
      </c>
      <c r="B579" s="500" t="s">
        <v>116</v>
      </c>
      <c r="C579" s="482">
        <v>98307</v>
      </c>
      <c r="D579" s="483" t="s">
        <v>1219</v>
      </c>
      <c r="E579" s="346" t="s">
        <v>14</v>
      </c>
      <c r="F579" s="347">
        <v>22</v>
      </c>
      <c r="G579" s="635"/>
      <c r="H579" s="265" t="e">
        <f>ROUND(G579*(1+$F$754),2)</f>
        <v>#VALUE!</v>
      </c>
      <c r="I579" s="265" t="e">
        <f t="shared" ref="I579" si="178">ROUND(H579*F579,2)</f>
        <v>#VALUE!</v>
      </c>
      <c r="J579" s="540" t="e">
        <f>I579/$G$753</f>
        <v>#VALUE!</v>
      </c>
      <c r="K579" s="167"/>
      <c r="L579" s="2"/>
      <c r="M579" s="152"/>
      <c r="N579" s="154">
        <f t="shared" si="167"/>
        <v>-22</v>
      </c>
    </row>
    <row r="580" spans="1:14" ht="25.5" outlineLevel="1" x14ac:dyDescent="0.2">
      <c r="A580" s="503" t="s">
        <v>1494</v>
      </c>
      <c r="B580" s="367" t="s">
        <v>198</v>
      </c>
      <c r="C580" s="366" t="s">
        <v>597</v>
      </c>
      <c r="D580" s="483" t="s">
        <v>1220</v>
      </c>
      <c r="E580" s="368" t="s">
        <v>775</v>
      </c>
      <c r="F580" s="369">
        <v>11</v>
      </c>
      <c r="G580" s="370">
        <f>Composições!G1595</f>
        <v>0</v>
      </c>
      <c r="H580" s="529" t="e">
        <f>ROUND(G580*(1+$F$754),2)</f>
        <v>#VALUE!</v>
      </c>
      <c r="I580" s="265" t="e">
        <f t="shared" ref="I580" si="179">ROUND(H580*F580,2)</f>
        <v>#VALUE!</v>
      </c>
      <c r="J580" s="502" t="e">
        <f>I580/$G$753</f>
        <v>#VALUE!</v>
      </c>
      <c r="K580" s="167"/>
      <c r="L580" s="2"/>
      <c r="M580" s="152"/>
      <c r="N580" s="154">
        <f t="shared" si="167"/>
        <v>-11</v>
      </c>
    </row>
    <row r="581" spans="1:14" ht="12.75" outlineLevel="1" x14ac:dyDescent="0.2">
      <c r="A581" s="253" t="s">
        <v>1478</v>
      </c>
      <c r="B581" s="254"/>
      <c r="C581" s="255"/>
      <c r="D581" s="355" t="s">
        <v>599</v>
      </c>
      <c r="E581" s="257" t="e">
        <f>SUM(I582:I589)</f>
        <v>#VALUE!</v>
      </c>
      <c r="F581" s="258"/>
      <c r="G581" s="259"/>
      <c r="H581" s="258"/>
      <c r="I581" s="299"/>
      <c r="J581" s="305" t="e">
        <f>E581/$G$753</f>
        <v>#VALUE!</v>
      </c>
      <c r="K581" s="196"/>
      <c r="L581" s="2"/>
      <c r="M581" s="152"/>
      <c r="N581" s="154">
        <f t="shared" si="167"/>
        <v>0</v>
      </c>
    </row>
    <row r="582" spans="1:14" ht="25.5" outlineLevel="1" x14ac:dyDescent="0.2">
      <c r="A582" s="499" t="s">
        <v>1479</v>
      </c>
      <c r="B582" s="500" t="s">
        <v>198</v>
      </c>
      <c r="C582" s="482" t="s">
        <v>1164</v>
      </c>
      <c r="D582" s="483" t="s">
        <v>1165</v>
      </c>
      <c r="E582" s="346" t="s">
        <v>898</v>
      </c>
      <c r="F582" s="347">
        <v>79.7</v>
      </c>
      <c r="G582" s="358">
        <f>Composições!G1603</f>
        <v>0</v>
      </c>
      <c r="H582" s="265" t="e">
        <f t="shared" ref="H582:H589" si="180">ROUND(G582*(1+$F$754),2)</f>
        <v>#VALUE!</v>
      </c>
      <c r="I582" s="265" t="e">
        <f t="shared" ref="I582" si="181">ROUND(H582*F582,2)</f>
        <v>#VALUE!</v>
      </c>
      <c r="J582" s="495" t="e">
        <f t="shared" ref="J582:J589" si="182">I582/$G$753</f>
        <v>#VALUE!</v>
      </c>
      <c r="K582" s="167"/>
      <c r="L582" s="2"/>
      <c r="M582" s="152"/>
      <c r="N582" s="154">
        <f t="shared" si="167"/>
        <v>-79.7</v>
      </c>
    </row>
    <row r="583" spans="1:14" ht="38.25" outlineLevel="1" x14ac:dyDescent="0.2">
      <c r="A583" s="486" t="s">
        <v>1486</v>
      </c>
      <c r="B583" s="500" t="s">
        <v>116</v>
      </c>
      <c r="C583" s="482">
        <v>91837</v>
      </c>
      <c r="D583" s="483" t="s">
        <v>1168</v>
      </c>
      <c r="E583" s="346" t="s">
        <v>127</v>
      </c>
      <c r="F583" s="347">
        <v>178</v>
      </c>
      <c r="G583" s="635"/>
      <c r="H583" s="265" t="e">
        <f t="shared" si="180"/>
        <v>#VALUE!</v>
      </c>
      <c r="I583" s="265" t="e">
        <f t="shared" ref="I583:I589" si="183">ROUND(H583*F583,2)</f>
        <v>#VALUE!</v>
      </c>
      <c r="J583" s="502" t="e">
        <f t="shared" si="182"/>
        <v>#VALUE!</v>
      </c>
      <c r="K583" s="167"/>
      <c r="L583" s="2"/>
      <c r="M583" s="152"/>
      <c r="N583" s="154">
        <f t="shared" si="167"/>
        <v>-178</v>
      </c>
    </row>
    <row r="584" spans="1:14" ht="38.25" outlineLevel="1" x14ac:dyDescent="0.2">
      <c r="A584" s="480" t="s">
        <v>1487</v>
      </c>
      <c r="B584" s="500" t="s">
        <v>116</v>
      </c>
      <c r="C584" s="482">
        <v>93009</v>
      </c>
      <c r="D584" s="483" t="s">
        <v>531</v>
      </c>
      <c r="E584" s="346" t="s">
        <v>127</v>
      </c>
      <c r="F584" s="347">
        <v>35.6</v>
      </c>
      <c r="G584" s="635"/>
      <c r="H584" s="265" t="e">
        <f t="shared" si="180"/>
        <v>#VALUE!</v>
      </c>
      <c r="I584" s="265" t="e">
        <f t="shared" si="183"/>
        <v>#VALUE!</v>
      </c>
      <c r="J584" s="502" t="e">
        <f t="shared" si="182"/>
        <v>#VALUE!</v>
      </c>
      <c r="K584" s="167"/>
      <c r="L584" s="2"/>
      <c r="M584" s="152"/>
      <c r="N584" s="154">
        <f t="shared" si="167"/>
        <v>-35.6</v>
      </c>
    </row>
    <row r="585" spans="1:14" ht="38.25" outlineLevel="1" x14ac:dyDescent="0.2">
      <c r="A585" s="480" t="s">
        <v>1488</v>
      </c>
      <c r="B585" s="500" t="s">
        <v>198</v>
      </c>
      <c r="C585" s="482" t="s">
        <v>1158</v>
      </c>
      <c r="D585" s="483" t="s">
        <v>1159</v>
      </c>
      <c r="E585" s="346" t="s">
        <v>775</v>
      </c>
      <c r="F585" s="347">
        <v>1</v>
      </c>
      <c r="G585" s="358">
        <f>Composições!G1614</f>
        <v>0</v>
      </c>
      <c r="H585" s="265" t="e">
        <f t="shared" si="180"/>
        <v>#VALUE!</v>
      </c>
      <c r="I585" s="265" t="e">
        <f t="shared" si="183"/>
        <v>#VALUE!</v>
      </c>
      <c r="J585" s="502" t="e">
        <f t="shared" si="182"/>
        <v>#VALUE!</v>
      </c>
      <c r="K585" s="167"/>
      <c r="L585" s="2"/>
      <c r="M585" s="152"/>
      <c r="N585" s="154">
        <f t="shared" si="167"/>
        <v>-1</v>
      </c>
    </row>
    <row r="586" spans="1:14" ht="38.25" outlineLevel="1" x14ac:dyDescent="0.2">
      <c r="A586" s="488" t="s">
        <v>1489</v>
      </c>
      <c r="B586" s="500" t="s">
        <v>198</v>
      </c>
      <c r="C586" s="482" t="s">
        <v>1160</v>
      </c>
      <c r="D586" s="483" t="s">
        <v>1161</v>
      </c>
      <c r="E586" s="346" t="s">
        <v>775</v>
      </c>
      <c r="F586" s="347">
        <v>25</v>
      </c>
      <c r="G586" s="358">
        <f>Composições!G1417</f>
        <v>0</v>
      </c>
      <c r="H586" s="265" t="e">
        <f t="shared" si="180"/>
        <v>#VALUE!</v>
      </c>
      <c r="I586" s="265" t="e">
        <f t="shared" si="183"/>
        <v>#VALUE!</v>
      </c>
      <c r="J586" s="502" t="e">
        <f t="shared" si="182"/>
        <v>#VALUE!</v>
      </c>
      <c r="K586" s="167"/>
      <c r="L586" s="2"/>
      <c r="M586" s="152"/>
      <c r="N586" s="154">
        <f t="shared" si="167"/>
        <v>-25</v>
      </c>
    </row>
    <row r="587" spans="1:14" ht="38.25" outlineLevel="1" x14ac:dyDescent="0.2">
      <c r="A587" s="486" t="s">
        <v>1490</v>
      </c>
      <c r="B587" s="500" t="s">
        <v>198</v>
      </c>
      <c r="C587" s="482" t="s">
        <v>1162</v>
      </c>
      <c r="D587" s="483" t="s">
        <v>1163</v>
      </c>
      <c r="E587" s="346" t="s">
        <v>775</v>
      </c>
      <c r="F587" s="347">
        <v>1</v>
      </c>
      <c r="G587" s="358">
        <f>Composições!G1624</f>
        <v>0</v>
      </c>
      <c r="H587" s="265" t="e">
        <f t="shared" si="180"/>
        <v>#VALUE!</v>
      </c>
      <c r="I587" s="265" t="e">
        <f t="shared" si="183"/>
        <v>#VALUE!</v>
      </c>
      <c r="J587" s="502" t="e">
        <f t="shared" si="182"/>
        <v>#VALUE!</v>
      </c>
      <c r="K587" s="167"/>
      <c r="L587" s="2"/>
      <c r="M587" s="152"/>
      <c r="N587" s="154">
        <f t="shared" si="167"/>
        <v>-1</v>
      </c>
    </row>
    <row r="588" spans="1:14" ht="12.75" outlineLevel="1" x14ac:dyDescent="0.2">
      <c r="A588" s="480" t="s">
        <v>1491</v>
      </c>
      <c r="B588" s="500" t="s">
        <v>198</v>
      </c>
      <c r="C588" s="482" t="s">
        <v>598</v>
      </c>
      <c r="D588" s="483" t="s">
        <v>1166</v>
      </c>
      <c r="E588" s="346" t="s">
        <v>775</v>
      </c>
      <c r="F588" s="347">
        <v>2</v>
      </c>
      <c r="G588" s="358">
        <f>Composições!G1632</f>
        <v>0</v>
      </c>
      <c r="H588" s="265" t="e">
        <f t="shared" si="180"/>
        <v>#VALUE!</v>
      </c>
      <c r="I588" s="265" t="e">
        <f t="shared" si="183"/>
        <v>#VALUE!</v>
      </c>
      <c r="J588" s="502" t="e">
        <f t="shared" si="182"/>
        <v>#VALUE!</v>
      </c>
      <c r="K588" s="167"/>
      <c r="L588" s="2"/>
      <c r="M588" s="152"/>
      <c r="N588" s="154">
        <f t="shared" si="167"/>
        <v>-2</v>
      </c>
    </row>
    <row r="589" spans="1:14" ht="38.25" outlineLevel="1" x14ac:dyDescent="0.2">
      <c r="A589" s="503" t="s">
        <v>1492</v>
      </c>
      <c r="B589" s="367" t="s">
        <v>116</v>
      </c>
      <c r="C589" s="366">
        <v>96562</v>
      </c>
      <c r="D589" s="483" t="s">
        <v>727</v>
      </c>
      <c r="E589" s="368" t="s">
        <v>127</v>
      </c>
      <c r="F589" s="369">
        <v>79.7</v>
      </c>
      <c r="G589" s="638"/>
      <c r="H589" s="529" t="e">
        <f t="shared" si="180"/>
        <v>#VALUE!</v>
      </c>
      <c r="I589" s="265" t="e">
        <f t="shared" si="183"/>
        <v>#VALUE!</v>
      </c>
      <c r="J589" s="502" t="e">
        <f t="shared" si="182"/>
        <v>#VALUE!</v>
      </c>
      <c r="K589" s="167"/>
      <c r="L589" s="2"/>
      <c r="M589" s="152"/>
      <c r="N589" s="154">
        <f t="shared" si="167"/>
        <v>-79.7</v>
      </c>
    </row>
    <row r="590" spans="1:14" ht="12.75" outlineLevel="1" x14ac:dyDescent="0.2">
      <c r="A590" s="253" t="s">
        <v>1493</v>
      </c>
      <c r="B590" s="254"/>
      <c r="C590" s="255"/>
      <c r="D590" s="355" t="s">
        <v>606</v>
      </c>
      <c r="E590" s="257" t="e">
        <f>SUM(I591)</f>
        <v>#VALUE!</v>
      </c>
      <c r="F590" s="258"/>
      <c r="G590" s="259"/>
      <c r="H590" s="258"/>
      <c r="I590" s="299"/>
      <c r="J590" s="305" t="e">
        <f>E590/$G$753</f>
        <v>#VALUE!</v>
      </c>
      <c r="K590" s="196"/>
      <c r="L590" s="2"/>
      <c r="M590" s="152"/>
      <c r="N590" s="154">
        <f t="shared" si="167"/>
        <v>0</v>
      </c>
    </row>
    <row r="591" spans="1:14" ht="26.25" outlineLevel="1" thickBot="1" x14ac:dyDescent="0.25">
      <c r="A591" s="499" t="s">
        <v>1482</v>
      </c>
      <c r="B591" s="500" t="s">
        <v>116</v>
      </c>
      <c r="C591" s="482">
        <v>98297</v>
      </c>
      <c r="D591" s="483" t="s">
        <v>1221</v>
      </c>
      <c r="E591" s="346" t="s">
        <v>127</v>
      </c>
      <c r="F591" s="347">
        <v>617</v>
      </c>
      <c r="G591" s="635"/>
      <c r="H591" s="265" t="e">
        <f>ROUND(G591*(1+$F$754),2)</f>
        <v>#VALUE!</v>
      </c>
      <c r="I591" s="265" t="e">
        <f t="shared" ref="I591" si="184">ROUND(H591*F591,2)</f>
        <v>#VALUE!</v>
      </c>
      <c r="J591" s="502" t="e">
        <f>I591/$G$753</f>
        <v>#VALUE!</v>
      </c>
      <c r="K591" s="167"/>
      <c r="L591" s="2"/>
      <c r="M591" s="152"/>
      <c r="N591" s="154">
        <f t="shared" si="167"/>
        <v>-617</v>
      </c>
    </row>
    <row r="592" spans="1:14" ht="30.75" outlineLevel="1" thickBot="1" x14ac:dyDescent="0.25">
      <c r="A592" s="246">
        <v>19</v>
      </c>
      <c r="B592" s="247"/>
      <c r="C592" s="276"/>
      <c r="D592" s="249" t="s">
        <v>1222</v>
      </c>
      <c r="E592" s="250" t="e">
        <f>E593</f>
        <v>#VALUE!</v>
      </c>
      <c r="F592" s="250"/>
      <c r="G592" s="251"/>
      <c r="H592" s="250"/>
      <c r="I592" s="250"/>
      <c r="J592" s="252" t="e">
        <f>E592/$G$753</f>
        <v>#VALUE!</v>
      </c>
      <c r="K592" s="196"/>
      <c r="L592" s="2"/>
      <c r="M592" s="152"/>
      <c r="N592" s="154">
        <f t="shared" si="167"/>
        <v>0</v>
      </c>
    </row>
    <row r="593" spans="1:14" ht="12.75" outlineLevel="1" x14ac:dyDescent="0.2">
      <c r="A593" s="253" t="s">
        <v>591</v>
      </c>
      <c r="B593" s="254"/>
      <c r="C593" s="255"/>
      <c r="D593" s="256"/>
      <c r="E593" s="257" t="e">
        <f>SUM(I594:I606)</f>
        <v>#VALUE!</v>
      </c>
      <c r="F593" s="258"/>
      <c r="G593" s="259"/>
      <c r="H593" s="258"/>
      <c r="I593" s="254"/>
      <c r="J593" s="305" t="e">
        <f>E593/$G$753</f>
        <v>#VALUE!</v>
      </c>
      <c r="K593" s="196"/>
      <c r="L593" s="2"/>
      <c r="M593" s="152"/>
      <c r="N593" s="154">
        <f t="shared" si="167"/>
        <v>0</v>
      </c>
    </row>
    <row r="594" spans="1:14" ht="25.5" outlineLevel="1" x14ac:dyDescent="0.2">
      <c r="A594" s="475" t="s">
        <v>511</v>
      </c>
      <c r="B594" s="500" t="s">
        <v>116</v>
      </c>
      <c r="C594" s="482">
        <v>98111</v>
      </c>
      <c r="D594" s="483" t="s">
        <v>615</v>
      </c>
      <c r="E594" s="346" t="s">
        <v>14</v>
      </c>
      <c r="F594" s="347">
        <v>15</v>
      </c>
      <c r="G594" s="635"/>
      <c r="H594" s="265" t="e">
        <f t="shared" ref="H594:H605" si="185">ROUND(G594*(1+$F$754),2)</f>
        <v>#VALUE!</v>
      </c>
      <c r="I594" s="265" t="e">
        <f t="shared" ref="I594" si="186">ROUND(H594*F594,2)</f>
        <v>#VALUE!</v>
      </c>
      <c r="J594" s="502" t="e">
        <f t="shared" ref="J594:J606" si="187">I594/$G$753</f>
        <v>#VALUE!</v>
      </c>
      <c r="K594" s="167"/>
      <c r="L594" s="2"/>
      <c r="M594" s="152"/>
      <c r="N594" s="154">
        <f t="shared" si="167"/>
        <v>-15</v>
      </c>
    </row>
    <row r="595" spans="1:14" ht="25.5" outlineLevel="1" x14ac:dyDescent="0.2">
      <c r="A595" s="480" t="s">
        <v>600</v>
      </c>
      <c r="B595" s="500" t="s">
        <v>116</v>
      </c>
      <c r="C595" s="482">
        <v>96985</v>
      </c>
      <c r="D595" s="483" t="s">
        <v>613</v>
      </c>
      <c r="E595" s="346" t="s">
        <v>14</v>
      </c>
      <c r="F595" s="347">
        <v>15</v>
      </c>
      <c r="G595" s="200"/>
      <c r="H595" s="265" t="e">
        <f t="shared" si="185"/>
        <v>#VALUE!</v>
      </c>
      <c r="I595" s="265" t="e">
        <f t="shared" ref="I595:I606" si="188">ROUND(H595*F595,2)</f>
        <v>#VALUE!</v>
      </c>
      <c r="J595" s="502" t="e">
        <f t="shared" si="187"/>
        <v>#VALUE!</v>
      </c>
      <c r="K595" s="167"/>
      <c r="L595" s="2"/>
      <c r="M595" s="152"/>
      <c r="N595" s="154">
        <f t="shared" si="167"/>
        <v>-15</v>
      </c>
    </row>
    <row r="596" spans="1:14" ht="12.75" outlineLevel="1" x14ac:dyDescent="0.2">
      <c r="A596" s="486" t="s">
        <v>601</v>
      </c>
      <c r="B596" s="500" t="s">
        <v>198</v>
      </c>
      <c r="C596" s="482" t="s">
        <v>1961</v>
      </c>
      <c r="D596" s="483" t="s">
        <v>1915</v>
      </c>
      <c r="E596" s="346" t="s">
        <v>14</v>
      </c>
      <c r="F596" s="347">
        <v>82</v>
      </c>
      <c r="G596" s="473">
        <f>Composições!G1640</f>
        <v>0</v>
      </c>
      <c r="H596" s="273" t="e">
        <f t="shared" si="185"/>
        <v>#VALUE!</v>
      </c>
      <c r="I596" s="273" t="e">
        <f t="shared" si="188"/>
        <v>#VALUE!</v>
      </c>
      <c r="J596" s="502" t="e">
        <f t="shared" si="187"/>
        <v>#VALUE!</v>
      </c>
      <c r="K596" s="167"/>
      <c r="L596" s="2"/>
      <c r="M596" s="152"/>
      <c r="N596" s="154">
        <f t="shared" si="167"/>
        <v>-82</v>
      </c>
    </row>
    <row r="597" spans="1:14" ht="25.5" outlineLevel="1" x14ac:dyDescent="0.2">
      <c r="A597" s="480" t="s">
        <v>602</v>
      </c>
      <c r="B597" s="500" t="s">
        <v>116</v>
      </c>
      <c r="C597" s="482">
        <v>96977</v>
      </c>
      <c r="D597" s="483" t="s">
        <v>614</v>
      </c>
      <c r="E597" s="346" t="s">
        <v>127</v>
      </c>
      <c r="F597" s="347">
        <v>267</v>
      </c>
      <c r="G597" s="200"/>
      <c r="H597" s="273" t="e">
        <f t="shared" si="185"/>
        <v>#VALUE!</v>
      </c>
      <c r="I597" s="273" t="e">
        <f t="shared" si="188"/>
        <v>#VALUE!</v>
      </c>
      <c r="J597" s="502" t="e">
        <f t="shared" si="187"/>
        <v>#VALUE!</v>
      </c>
      <c r="K597" s="167"/>
      <c r="L597" s="2"/>
      <c r="M597" s="152"/>
      <c r="N597" s="154">
        <f t="shared" si="167"/>
        <v>-267</v>
      </c>
    </row>
    <row r="598" spans="1:14" ht="12.75" outlineLevel="1" x14ac:dyDescent="0.2">
      <c r="A598" s="486" t="s">
        <v>603</v>
      </c>
      <c r="B598" s="500" t="s">
        <v>198</v>
      </c>
      <c r="C598" s="482" t="s">
        <v>1962</v>
      </c>
      <c r="D598" s="483" t="s">
        <v>1905</v>
      </c>
      <c r="E598" s="346" t="s">
        <v>14</v>
      </c>
      <c r="F598" s="347">
        <v>22</v>
      </c>
      <c r="G598" s="473">
        <f>Composições!G1648</f>
        <v>0</v>
      </c>
      <c r="H598" s="273" t="e">
        <f t="shared" si="185"/>
        <v>#VALUE!</v>
      </c>
      <c r="I598" s="273" t="e">
        <f t="shared" si="188"/>
        <v>#VALUE!</v>
      </c>
      <c r="J598" s="502" t="e">
        <f t="shared" si="187"/>
        <v>#VALUE!</v>
      </c>
      <c r="K598" s="167"/>
      <c r="L598" s="2"/>
      <c r="M598" s="152"/>
      <c r="N598" s="154">
        <f t="shared" si="167"/>
        <v>-22</v>
      </c>
    </row>
    <row r="599" spans="1:14" ht="12.75" outlineLevel="1" x14ac:dyDescent="0.2">
      <c r="A599" s="480" t="s">
        <v>604</v>
      </c>
      <c r="B599" s="500" t="s">
        <v>198</v>
      </c>
      <c r="C599" s="482" t="s">
        <v>1215</v>
      </c>
      <c r="D599" s="483" t="s">
        <v>1216</v>
      </c>
      <c r="E599" s="346" t="s">
        <v>1100</v>
      </c>
      <c r="F599" s="347">
        <v>364</v>
      </c>
      <c r="G599" s="473">
        <f>Composições!G1656</f>
        <v>0</v>
      </c>
      <c r="H599" s="273" t="e">
        <f t="shared" si="185"/>
        <v>#VALUE!</v>
      </c>
      <c r="I599" s="273" t="e">
        <f t="shared" si="188"/>
        <v>#VALUE!</v>
      </c>
      <c r="J599" s="502" t="e">
        <f t="shared" si="187"/>
        <v>#VALUE!</v>
      </c>
      <c r="K599" s="167"/>
      <c r="L599" s="2"/>
      <c r="M599" s="152"/>
      <c r="N599" s="154">
        <f t="shared" si="167"/>
        <v>-364</v>
      </c>
    </row>
    <row r="600" spans="1:14" ht="12.75" outlineLevel="1" x14ac:dyDescent="0.2">
      <c r="A600" s="480" t="s">
        <v>605</v>
      </c>
      <c r="B600" s="500" t="s">
        <v>198</v>
      </c>
      <c r="C600" s="482" t="s">
        <v>1115</v>
      </c>
      <c r="D600" s="483" t="s">
        <v>1116</v>
      </c>
      <c r="E600" s="346" t="s">
        <v>1100</v>
      </c>
      <c r="F600" s="347">
        <v>364</v>
      </c>
      <c r="G600" s="473">
        <f>Composições!G1664</f>
        <v>0</v>
      </c>
      <c r="H600" s="273" t="e">
        <f t="shared" si="185"/>
        <v>#VALUE!</v>
      </c>
      <c r="I600" s="273" t="e">
        <f t="shared" si="188"/>
        <v>#VALUE!</v>
      </c>
      <c r="J600" s="502" t="e">
        <f t="shared" si="187"/>
        <v>#VALUE!</v>
      </c>
      <c r="K600" s="167"/>
      <c r="L600" s="2"/>
      <c r="M600" s="152"/>
      <c r="N600" s="154">
        <f t="shared" si="167"/>
        <v>-364</v>
      </c>
    </row>
    <row r="601" spans="1:14" ht="12.75" outlineLevel="1" x14ac:dyDescent="0.2">
      <c r="A601" s="488" t="s">
        <v>1876</v>
      </c>
      <c r="B601" s="500" t="s">
        <v>198</v>
      </c>
      <c r="C601" s="482" t="s">
        <v>1111</v>
      </c>
      <c r="D601" s="483" t="s">
        <v>1112</v>
      </c>
      <c r="E601" s="346" t="s">
        <v>1100</v>
      </c>
      <c r="F601" s="347">
        <v>466</v>
      </c>
      <c r="G601" s="473">
        <f>Composições!G1672</f>
        <v>0</v>
      </c>
      <c r="H601" s="273" t="e">
        <f t="shared" si="185"/>
        <v>#VALUE!</v>
      </c>
      <c r="I601" s="273" t="e">
        <f t="shared" si="188"/>
        <v>#VALUE!</v>
      </c>
      <c r="J601" s="502" t="e">
        <f t="shared" si="187"/>
        <v>#VALUE!</v>
      </c>
      <c r="K601" s="167"/>
      <c r="L601" s="2"/>
      <c r="M601" s="152"/>
      <c r="N601" s="154">
        <f t="shared" si="167"/>
        <v>-466</v>
      </c>
    </row>
    <row r="602" spans="1:14" ht="25.5" outlineLevel="1" x14ac:dyDescent="0.2">
      <c r="A602" s="486" t="s">
        <v>1877</v>
      </c>
      <c r="B602" s="500" t="s">
        <v>198</v>
      </c>
      <c r="C602" s="482" t="s">
        <v>1113</v>
      </c>
      <c r="D602" s="483" t="s">
        <v>1114</v>
      </c>
      <c r="E602" s="346" t="s">
        <v>1100</v>
      </c>
      <c r="F602" s="347">
        <v>466</v>
      </c>
      <c r="G602" s="473">
        <f>Composições!G1309</f>
        <v>0</v>
      </c>
      <c r="H602" s="273" t="e">
        <f t="shared" si="185"/>
        <v>#VALUE!</v>
      </c>
      <c r="I602" s="273" t="e">
        <f t="shared" si="188"/>
        <v>#VALUE!</v>
      </c>
      <c r="J602" s="502" t="e">
        <f t="shared" si="187"/>
        <v>#VALUE!</v>
      </c>
      <c r="K602" s="167"/>
      <c r="L602" s="2"/>
      <c r="M602" s="152"/>
      <c r="N602" s="154">
        <f t="shared" si="167"/>
        <v>-466</v>
      </c>
    </row>
    <row r="603" spans="1:14" ht="12.75" outlineLevel="1" x14ac:dyDescent="0.2">
      <c r="A603" s="480" t="s">
        <v>1878</v>
      </c>
      <c r="B603" s="500" t="s">
        <v>198</v>
      </c>
      <c r="C603" s="482" t="s">
        <v>598</v>
      </c>
      <c r="D603" s="483" t="s">
        <v>1166</v>
      </c>
      <c r="E603" s="346" t="s">
        <v>775</v>
      </c>
      <c r="F603" s="347">
        <v>14</v>
      </c>
      <c r="G603" s="473">
        <f>Composições!G1632</f>
        <v>0</v>
      </c>
      <c r="H603" s="273" t="e">
        <f t="shared" si="185"/>
        <v>#VALUE!</v>
      </c>
      <c r="I603" s="273" t="e">
        <f t="shared" si="188"/>
        <v>#VALUE!</v>
      </c>
      <c r="J603" s="502" t="e">
        <f t="shared" si="187"/>
        <v>#VALUE!</v>
      </c>
      <c r="K603" s="167"/>
      <c r="L603" s="2"/>
      <c r="M603" s="152"/>
      <c r="N603" s="154">
        <f t="shared" si="167"/>
        <v>-14</v>
      </c>
    </row>
    <row r="604" spans="1:14" ht="12.75" outlineLevel="1" x14ac:dyDescent="0.2">
      <c r="A604" s="486" t="s">
        <v>1879</v>
      </c>
      <c r="B604" s="500" t="s">
        <v>198</v>
      </c>
      <c r="C604" s="482" t="s">
        <v>1961</v>
      </c>
      <c r="D604" s="483" t="s">
        <v>1915</v>
      </c>
      <c r="E604" s="346" t="s">
        <v>14</v>
      </c>
      <c r="F604" s="347">
        <v>36</v>
      </c>
      <c r="G604" s="473">
        <f>Composições!G1640</f>
        <v>0</v>
      </c>
      <c r="H604" s="273" t="e">
        <f t="shared" si="185"/>
        <v>#VALUE!</v>
      </c>
      <c r="I604" s="273" t="e">
        <f t="shared" si="188"/>
        <v>#VALUE!</v>
      </c>
      <c r="J604" s="502" t="e">
        <f t="shared" si="187"/>
        <v>#VALUE!</v>
      </c>
      <c r="K604" s="167"/>
      <c r="L604" s="2"/>
      <c r="M604" s="152"/>
      <c r="N604" s="154">
        <f t="shared" si="167"/>
        <v>-36</v>
      </c>
    </row>
    <row r="605" spans="1:14" ht="25.5" outlineLevel="1" x14ac:dyDescent="0.2">
      <c r="A605" s="480" t="s">
        <v>1880</v>
      </c>
      <c r="B605" s="500" t="s">
        <v>116</v>
      </c>
      <c r="C605" s="482">
        <v>104753</v>
      </c>
      <c r="D605" s="483" t="s">
        <v>611</v>
      </c>
      <c r="E605" s="346" t="s">
        <v>14</v>
      </c>
      <c r="F605" s="347">
        <v>57</v>
      </c>
      <c r="G605" s="635"/>
      <c r="H605" s="273" t="e">
        <f t="shared" si="185"/>
        <v>#VALUE!</v>
      </c>
      <c r="I605" s="273" t="e">
        <f t="shared" si="188"/>
        <v>#VALUE!</v>
      </c>
      <c r="J605" s="502" t="e">
        <f t="shared" si="187"/>
        <v>#VALUE!</v>
      </c>
      <c r="K605" s="167"/>
      <c r="L605" s="2"/>
      <c r="M605" s="152"/>
      <c r="N605" s="154">
        <f t="shared" si="167"/>
        <v>-57</v>
      </c>
    </row>
    <row r="606" spans="1:14" ht="13.5" outlineLevel="1" thickBot="1" x14ac:dyDescent="0.25">
      <c r="A606" s="486" t="s">
        <v>1881</v>
      </c>
      <c r="B606" s="500" t="s">
        <v>198</v>
      </c>
      <c r="C606" s="366" t="s">
        <v>1963</v>
      </c>
      <c r="D606" s="523" t="s">
        <v>1916</v>
      </c>
      <c r="E606" s="346" t="s">
        <v>14</v>
      </c>
      <c r="F606" s="369">
        <v>100</v>
      </c>
      <c r="G606" s="473">
        <f>Composições!G1680</f>
        <v>0</v>
      </c>
      <c r="H606" s="273" t="e">
        <f>ROUND(G606*(1+$F$754),2)</f>
        <v>#VALUE!</v>
      </c>
      <c r="I606" s="273" t="e">
        <f t="shared" si="188"/>
        <v>#VALUE!</v>
      </c>
      <c r="J606" s="502" t="e">
        <f t="shared" si="187"/>
        <v>#VALUE!</v>
      </c>
      <c r="K606" s="167"/>
      <c r="L606" s="2"/>
      <c r="M606" s="152"/>
      <c r="N606" s="154">
        <f t="shared" si="167"/>
        <v>-100</v>
      </c>
    </row>
    <row r="607" spans="1:14" ht="15.75" outlineLevel="1" thickBot="1" x14ac:dyDescent="0.25">
      <c r="A607" s="246">
        <v>20</v>
      </c>
      <c r="B607" s="247"/>
      <c r="C607" s="276"/>
      <c r="D607" s="249" t="s">
        <v>546</v>
      </c>
      <c r="E607" s="250" t="e">
        <f>E608+E614+E626</f>
        <v>#VALUE!</v>
      </c>
      <c r="F607" s="250"/>
      <c r="G607" s="251"/>
      <c r="H607" s="250"/>
      <c r="I607" s="250"/>
      <c r="J607" s="252" t="e">
        <f>E607/$G$753</f>
        <v>#VALUE!</v>
      </c>
      <c r="K607" s="196"/>
      <c r="L607" s="2"/>
      <c r="M607" s="152"/>
      <c r="N607" s="154">
        <f t="shared" si="167"/>
        <v>0</v>
      </c>
    </row>
    <row r="608" spans="1:14" ht="12.75" outlineLevel="1" x14ac:dyDescent="0.2">
      <c r="A608" s="253" t="s">
        <v>608</v>
      </c>
      <c r="B608" s="254"/>
      <c r="C608" s="255"/>
      <c r="D608" s="256" t="s">
        <v>547</v>
      </c>
      <c r="E608" s="257" t="e">
        <f>SUM(I609:I613)</f>
        <v>#VALUE!</v>
      </c>
      <c r="F608" s="258"/>
      <c r="G608" s="259"/>
      <c r="H608" s="258"/>
      <c r="I608" s="254"/>
      <c r="J608" s="305" t="e">
        <f>E608/$G$753</f>
        <v>#VALUE!</v>
      </c>
      <c r="K608" s="196"/>
      <c r="L608" s="2"/>
      <c r="M608" s="152"/>
      <c r="N608" s="154">
        <f t="shared" si="167"/>
        <v>0</v>
      </c>
    </row>
    <row r="609" spans="1:14" ht="25.5" outlineLevel="1" x14ac:dyDescent="0.2">
      <c r="A609" s="499" t="s">
        <v>641</v>
      </c>
      <c r="B609" s="500" t="s">
        <v>116</v>
      </c>
      <c r="C609" s="482">
        <v>91927</v>
      </c>
      <c r="D609" s="483" t="s">
        <v>548</v>
      </c>
      <c r="E609" s="346" t="s">
        <v>127</v>
      </c>
      <c r="F609" s="347">
        <v>21.5</v>
      </c>
      <c r="G609" s="200"/>
      <c r="H609" s="265" t="e">
        <f>ROUND(G609*(1+$F$754),2)</f>
        <v>#VALUE!</v>
      </c>
      <c r="I609" s="265" t="e">
        <f t="shared" ref="I609" si="189">ROUND(H609*F609,2)</f>
        <v>#VALUE!</v>
      </c>
      <c r="J609" s="502" t="e">
        <f>I609/$G$753</f>
        <v>#VALUE!</v>
      </c>
      <c r="K609" s="167"/>
      <c r="L609" s="2"/>
      <c r="M609" s="152"/>
      <c r="N609" s="154">
        <f t="shared" si="167"/>
        <v>-21.5</v>
      </c>
    </row>
    <row r="610" spans="1:14" ht="25.5" outlineLevel="1" x14ac:dyDescent="0.2">
      <c r="A610" s="488" t="s">
        <v>642</v>
      </c>
      <c r="B610" s="500" t="s">
        <v>116</v>
      </c>
      <c r="C610" s="482">
        <v>91929</v>
      </c>
      <c r="D610" s="483" t="s">
        <v>549</v>
      </c>
      <c r="E610" s="346" t="s">
        <v>127</v>
      </c>
      <c r="F610" s="347">
        <v>87.7</v>
      </c>
      <c r="G610" s="200"/>
      <c r="H610" s="265" t="e">
        <f>ROUND(G610*(1+$F$754),2)</f>
        <v>#VALUE!</v>
      </c>
      <c r="I610" s="265" t="e">
        <f t="shared" ref="I610:I613" si="190">ROUND(H610*F610,2)</f>
        <v>#VALUE!</v>
      </c>
      <c r="J610" s="502" t="e">
        <f>I610/$G$753</f>
        <v>#VALUE!</v>
      </c>
      <c r="K610" s="167"/>
      <c r="L610" s="2"/>
      <c r="M610" s="152"/>
      <c r="N610" s="154">
        <f t="shared" si="167"/>
        <v>-87.7</v>
      </c>
    </row>
    <row r="611" spans="1:14" ht="38.25" outlineLevel="1" x14ac:dyDescent="0.2">
      <c r="A611" s="486" t="s">
        <v>1458</v>
      </c>
      <c r="B611" s="500" t="s">
        <v>116</v>
      </c>
      <c r="C611" s="482">
        <v>97327</v>
      </c>
      <c r="D611" s="483" t="s">
        <v>1223</v>
      </c>
      <c r="E611" s="346" t="s">
        <v>127</v>
      </c>
      <c r="F611" s="347">
        <v>71.099999999999994</v>
      </c>
      <c r="G611" s="200"/>
      <c r="H611" s="265" t="e">
        <f>ROUND(G611*(1+$F$754),2)</f>
        <v>#VALUE!</v>
      </c>
      <c r="I611" s="265" t="e">
        <f t="shared" si="190"/>
        <v>#VALUE!</v>
      </c>
      <c r="J611" s="502" t="e">
        <f>I611/$G$753</f>
        <v>#VALUE!</v>
      </c>
      <c r="K611" s="167"/>
      <c r="L611" s="2"/>
      <c r="M611" s="152"/>
      <c r="N611" s="154">
        <f t="shared" si="167"/>
        <v>-71.099999999999994</v>
      </c>
    </row>
    <row r="612" spans="1:14" ht="38.25" outlineLevel="1" x14ac:dyDescent="0.2">
      <c r="A612" s="480" t="s">
        <v>1459</v>
      </c>
      <c r="B612" s="500" t="s">
        <v>116</v>
      </c>
      <c r="C612" s="482">
        <v>97328</v>
      </c>
      <c r="D612" s="483" t="s">
        <v>1224</v>
      </c>
      <c r="E612" s="346" t="s">
        <v>127</v>
      </c>
      <c r="F612" s="347">
        <v>109.2</v>
      </c>
      <c r="G612" s="200"/>
      <c r="H612" s="265" t="e">
        <f>ROUND(G612*(1+$F$754),2)</f>
        <v>#VALUE!</v>
      </c>
      <c r="I612" s="265" t="e">
        <f t="shared" si="190"/>
        <v>#VALUE!</v>
      </c>
      <c r="J612" s="502" t="e">
        <f>I612/$G$753</f>
        <v>#VALUE!</v>
      </c>
      <c r="K612" s="167"/>
      <c r="L612" s="2"/>
      <c r="M612" s="152"/>
      <c r="N612" s="154">
        <f t="shared" si="167"/>
        <v>-109.2</v>
      </c>
    </row>
    <row r="613" spans="1:14" ht="38.25" outlineLevel="1" x14ac:dyDescent="0.2">
      <c r="A613" s="516" t="s">
        <v>1460</v>
      </c>
      <c r="B613" s="367" t="s">
        <v>116</v>
      </c>
      <c r="C613" s="366">
        <v>103292</v>
      </c>
      <c r="D613" s="523" t="s">
        <v>1225</v>
      </c>
      <c r="E613" s="368" t="s">
        <v>127</v>
      </c>
      <c r="F613" s="369">
        <v>38.1</v>
      </c>
      <c r="G613" s="654"/>
      <c r="H613" s="529" t="e">
        <f>ROUND(G613*(1+$F$754),2)</f>
        <v>#VALUE!</v>
      </c>
      <c r="I613" s="529" t="e">
        <f t="shared" si="190"/>
        <v>#VALUE!</v>
      </c>
      <c r="J613" s="498" t="e">
        <f>I613/$G$753</f>
        <v>#VALUE!</v>
      </c>
      <c r="K613" s="167"/>
      <c r="L613" s="2"/>
      <c r="M613" s="152"/>
      <c r="N613" s="154">
        <f t="shared" si="167"/>
        <v>-38.1</v>
      </c>
    </row>
    <row r="614" spans="1:14" ht="12.75" outlineLevel="1" x14ac:dyDescent="0.2">
      <c r="A614" s="253" t="s">
        <v>1461</v>
      </c>
      <c r="B614" s="254"/>
      <c r="C614" s="255"/>
      <c r="D614" s="256" t="s">
        <v>579</v>
      </c>
      <c r="E614" s="257" t="e">
        <f>SUM(I615:I625)</f>
        <v>#VALUE!</v>
      </c>
      <c r="F614" s="258"/>
      <c r="G614" s="259"/>
      <c r="H614" s="258"/>
      <c r="I614" s="254"/>
      <c r="J614" s="305" t="e">
        <f>E614/$G$753</f>
        <v>#VALUE!</v>
      </c>
      <c r="K614" s="196"/>
      <c r="L614" s="2"/>
      <c r="M614" s="152"/>
      <c r="N614" s="154">
        <f t="shared" si="167"/>
        <v>0</v>
      </c>
    </row>
    <row r="615" spans="1:14" ht="38.25" outlineLevel="1" x14ac:dyDescent="0.2">
      <c r="A615" s="499" t="s">
        <v>1462</v>
      </c>
      <c r="B615" s="500" t="s">
        <v>116</v>
      </c>
      <c r="C615" s="482">
        <v>89711</v>
      </c>
      <c r="D615" s="483" t="s">
        <v>437</v>
      </c>
      <c r="E615" s="346" t="s">
        <v>127</v>
      </c>
      <c r="F615" s="347">
        <v>62.5</v>
      </c>
      <c r="G615" s="200"/>
      <c r="H615" s="265" t="e">
        <f t="shared" ref="H615:H625" si="191">ROUND(G615*(1+$F$754),2)</f>
        <v>#VALUE!</v>
      </c>
      <c r="I615" s="265" t="e">
        <f t="shared" ref="I615" si="192">ROUND(H615*F615,2)</f>
        <v>#VALUE!</v>
      </c>
      <c r="J615" s="502" t="e">
        <f t="shared" ref="J615:J625" si="193">I615/$G$753</f>
        <v>#VALUE!</v>
      </c>
      <c r="K615" s="167"/>
      <c r="L615" s="2"/>
      <c r="M615" s="152"/>
      <c r="N615" s="154">
        <f t="shared" ref="N615:N625" si="194">M615-F615</f>
        <v>-62.5</v>
      </c>
    </row>
    <row r="616" spans="1:14" ht="38.25" outlineLevel="1" x14ac:dyDescent="0.2">
      <c r="A616" s="480" t="s">
        <v>1463</v>
      </c>
      <c r="B616" s="500" t="s">
        <v>116</v>
      </c>
      <c r="C616" s="482">
        <v>89712</v>
      </c>
      <c r="D616" s="483" t="s">
        <v>438</v>
      </c>
      <c r="E616" s="346" t="s">
        <v>127</v>
      </c>
      <c r="F616" s="347">
        <v>1.3</v>
      </c>
      <c r="G616" s="200"/>
      <c r="H616" s="265" t="e">
        <f t="shared" si="191"/>
        <v>#VALUE!</v>
      </c>
      <c r="I616" s="265" t="e">
        <f t="shared" ref="I616:I625" si="195">ROUND(H616*F616,2)</f>
        <v>#VALUE!</v>
      </c>
      <c r="J616" s="502" t="e">
        <f t="shared" si="193"/>
        <v>#VALUE!</v>
      </c>
      <c r="K616" s="167"/>
      <c r="L616" s="2"/>
      <c r="M616" s="152"/>
      <c r="N616" s="154">
        <f t="shared" si="194"/>
        <v>-1.3</v>
      </c>
    </row>
    <row r="617" spans="1:14" ht="38.25" outlineLevel="1" x14ac:dyDescent="0.2">
      <c r="A617" s="486" t="s">
        <v>1464</v>
      </c>
      <c r="B617" s="500" t="s">
        <v>116</v>
      </c>
      <c r="C617" s="482">
        <v>89714</v>
      </c>
      <c r="D617" s="483" t="s">
        <v>436</v>
      </c>
      <c r="E617" s="346" t="s">
        <v>127</v>
      </c>
      <c r="F617" s="347">
        <v>2.4</v>
      </c>
      <c r="G617" s="200"/>
      <c r="H617" s="265" t="e">
        <f t="shared" si="191"/>
        <v>#VALUE!</v>
      </c>
      <c r="I617" s="265" t="e">
        <f t="shared" si="195"/>
        <v>#VALUE!</v>
      </c>
      <c r="J617" s="502" t="e">
        <f t="shared" si="193"/>
        <v>#VALUE!</v>
      </c>
      <c r="K617" s="167"/>
      <c r="L617" s="2"/>
      <c r="M617" s="152"/>
      <c r="N617" s="154">
        <f t="shared" si="194"/>
        <v>-2.4</v>
      </c>
    </row>
    <row r="618" spans="1:14" ht="38.25" outlineLevel="1" x14ac:dyDescent="0.2">
      <c r="A618" s="480" t="s">
        <v>1465</v>
      </c>
      <c r="B618" s="500" t="s">
        <v>116</v>
      </c>
      <c r="C618" s="482">
        <v>104341</v>
      </c>
      <c r="D618" s="483" t="s">
        <v>450</v>
      </c>
      <c r="E618" s="346" t="s">
        <v>14</v>
      </c>
      <c r="F618" s="347">
        <v>7</v>
      </c>
      <c r="G618" s="200"/>
      <c r="H618" s="265" t="e">
        <f t="shared" si="191"/>
        <v>#VALUE!</v>
      </c>
      <c r="I618" s="265" t="e">
        <f t="shared" si="195"/>
        <v>#VALUE!</v>
      </c>
      <c r="J618" s="502" t="e">
        <f t="shared" si="193"/>
        <v>#VALUE!</v>
      </c>
      <c r="K618" s="167"/>
      <c r="L618" s="2"/>
      <c r="M618" s="152"/>
      <c r="N618" s="154">
        <f t="shared" si="194"/>
        <v>-7</v>
      </c>
    </row>
    <row r="619" spans="1:14" ht="38.25" outlineLevel="1" x14ac:dyDescent="0.2">
      <c r="A619" s="486" t="s">
        <v>1466</v>
      </c>
      <c r="B619" s="500" t="s">
        <v>116</v>
      </c>
      <c r="C619" s="482">
        <v>89726</v>
      </c>
      <c r="D619" s="483" t="s">
        <v>440</v>
      </c>
      <c r="E619" s="346" t="s">
        <v>14</v>
      </c>
      <c r="F619" s="347">
        <v>9</v>
      </c>
      <c r="G619" s="200"/>
      <c r="H619" s="265" t="e">
        <f t="shared" si="191"/>
        <v>#VALUE!</v>
      </c>
      <c r="I619" s="265" t="e">
        <f t="shared" si="195"/>
        <v>#VALUE!</v>
      </c>
      <c r="J619" s="502" t="e">
        <f t="shared" si="193"/>
        <v>#VALUE!</v>
      </c>
      <c r="K619" s="167"/>
      <c r="L619" s="2"/>
      <c r="M619" s="152"/>
      <c r="N619" s="154">
        <f t="shared" si="194"/>
        <v>-9</v>
      </c>
    </row>
    <row r="620" spans="1:14" ht="38.25" outlineLevel="1" x14ac:dyDescent="0.2">
      <c r="A620" s="496" t="s">
        <v>1467</v>
      </c>
      <c r="B620" s="500" t="s">
        <v>116</v>
      </c>
      <c r="C620" s="482">
        <v>89724</v>
      </c>
      <c r="D620" s="483" t="s">
        <v>446</v>
      </c>
      <c r="E620" s="346" t="s">
        <v>14</v>
      </c>
      <c r="F620" s="347">
        <v>16</v>
      </c>
      <c r="G620" s="200"/>
      <c r="H620" s="265" t="e">
        <f t="shared" si="191"/>
        <v>#VALUE!</v>
      </c>
      <c r="I620" s="265" t="e">
        <f t="shared" si="195"/>
        <v>#VALUE!</v>
      </c>
      <c r="J620" s="502" t="e">
        <f t="shared" si="193"/>
        <v>#VALUE!</v>
      </c>
      <c r="K620" s="167"/>
      <c r="L620" s="2"/>
      <c r="M620" s="152"/>
      <c r="N620" s="154">
        <f t="shared" si="194"/>
        <v>-16</v>
      </c>
    </row>
    <row r="621" spans="1:14" ht="38.25" outlineLevel="1" x14ac:dyDescent="0.2">
      <c r="A621" s="480" t="s">
        <v>1468</v>
      </c>
      <c r="B621" s="500" t="s">
        <v>198</v>
      </c>
      <c r="C621" s="482" t="s">
        <v>1226</v>
      </c>
      <c r="D621" s="483" t="s">
        <v>1227</v>
      </c>
      <c r="E621" s="346" t="s">
        <v>775</v>
      </c>
      <c r="F621" s="347">
        <v>5</v>
      </c>
      <c r="G621" s="268">
        <f>Composições!G1688</f>
        <v>0</v>
      </c>
      <c r="H621" s="265" t="e">
        <f t="shared" si="191"/>
        <v>#VALUE!</v>
      </c>
      <c r="I621" s="265" t="e">
        <f t="shared" si="195"/>
        <v>#VALUE!</v>
      </c>
      <c r="J621" s="502" t="e">
        <f t="shared" si="193"/>
        <v>#VALUE!</v>
      </c>
      <c r="K621" s="167"/>
      <c r="L621" s="2"/>
      <c r="M621" s="152"/>
      <c r="N621" s="154">
        <f t="shared" si="194"/>
        <v>-5</v>
      </c>
    </row>
    <row r="622" spans="1:14" ht="38.25" outlineLevel="1" x14ac:dyDescent="0.2">
      <c r="A622" s="480" t="s">
        <v>1469</v>
      </c>
      <c r="B622" s="500" t="s">
        <v>116</v>
      </c>
      <c r="C622" s="482">
        <v>89783</v>
      </c>
      <c r="D622" s="483" t="s">
        <v>1026</v>
      </c>
      <c r="E622" s="346" t="s">
        <v>14</v>
      </c>
      <c r="F622" s="347">
        <v>1</v>
      </c>
      <c r="G622" s="200"/>
      <c r="H622" s="265" t="e">
        <f t="shared" si="191"/>
        <v>#VALUE!</v>
      </c>
      <c r="I622" s="265" t="e">
        <f t="shared" si="195"/>
        <v>#VALUE!</v>
      </c>
      <c r="J622" s="502" t="e">
        <f t="shared" si="193"/>
        <v>#VALUE!</v>
      </c>
      <c r="K622" s="167"/>
      <c r="L622" s="2"/>
      <c r="M622" s="152"/>
      <c r="N622" s="154">
        <f t="shared" si="194"/>
        <v>-1</v>
      </c>
    </row>
    <row r="623" spans="1:14" ht="25.5" outlineLevel="1" x14ac:dyDescent="0.2">
      <c r="A623" s="488" t="s">
        <v>1470</v>
      </c>
      <c r="B623" s="500" t="s">
        <v>198</v>
      </c>
      <c r="C623" s="482" t="s">
        <v>1228</v>
      </c>
      <c r="D623" s="483" t="s">
        <v>1229</v>
      </c>
      <c r="E623" s="346" t="s">
        <v>775</v>
      </c>
      <c r="F623" s="347">
        <v>1</v>
      </c>
      <c r="G623" s="268">
        <f>Composições!G1699</f>
        <v>0</v>
      </c>
      <c r="H623" s="265" t="e">
        <f t="shared" si="191"/>
        <v>#VALUE!</v>
      </c>
      <c r="I623" s="265" t="e">
        <f t="shared" si="195"/>
        <v>#VALUE!</v>
      </c>
      <c r="J623" s="502" t="e">
        <f t="shared" si="193"/>
        <v>#VALUE!</v>
      </c>
      <c r="K623" s="167"/>
      <c r="L623" s="2"/>
      <c r="M623" s="152"/>
      <c r="N623" s="154">
        <f t="shared" si="194"/>
        <v>-1</v>
      </c>
    </row>
    <row r="624" spans="1:14" ht="38.25" outlineLevel="1" x14ac:dyDescent="0.2">
      <c r="A624" s="486" t="s">
        <v>1471</v>
      </c>
      <c r="B624" s="500" t="s">
        <v>198</v>
      </c>
      <c r="C624" s="482" t="s">
        <v>1230</v>
      </c>
      <c r="D624" s="483" t="s">
        <v>1231</v>
      </c>
      <c r="E624" s="346" t="s">
        <v>775</v>
      </c>
      <c r="F624" s="347">
        <v>2</v>
      </c>
      <c r="G624" s="268">
        <f>Composições!G1710</f>
        <v>0</v>
      </c>
      <c r="H624" s="265" t="e">
        <f t="shared" si="191"/>
        <v>#VALUE!</v>
      </c>
      <c r="I624" s="265" t="e">
        <f t="shared" si="195"/>
        <v>#VALUE!</v>
      </c>
      <c r="J624" s="502" t="e">
        <f t="shared" si="193"/>
        <v>#VALUE!</v>
      </c>
      <c r="K624" s="167"/>
      <c r="L624" s="2"/>
      <c r="M624" s="152"/>
      <c r="N624" s="154">
        <f t="shared" si="194"/>
        <v>-2</v>
      </c>
    </row>
    <row r="625" spans="1:14" ht="38.25" outlineLevel="1" x14ac:dyDescent="0.2">
      <c r="A625" s="503" t="s">
        <v>1472</v>
      </c>
      <c r="B625" s="367" t="s">
        <v>116</v>
      </c>
      <c r="C625" s="366">
        <v>89683</v>
      </c>
      <c r="D625" s="523" t="s">
        <v>1232</v>
      </c>
      <c r="E625" s="368" t="s">
        <v>14</v>
      </c>
      <c r="F625" s="369">
        <v>1</v>
      </c>
      <c r="G625" s="654"/>
      <c r="H625" s="529" t="e">
        <f t="shared" si="191"/>
        <v>#VALUE!</v>
      </c>
      <c r="I625" s="390" t="e">
        <f t="shared" si="195"/>
        <v>#VALUE!</v>
      </c>
      <c r="J625" s="502" t="e">
        <f t="shared" si="193"/>
        <v>#VALUE!</v>
      </c>
      <c r="K625" s="167"/>
      <c r="L625" s="2"/>
      <c r="M625" s="152"/>
      <c r="N625" s="154">
        <f t="shared" si="194"/>
        <v>-1</v>
      </c>
    </row>
    <row r="626" spans="1:14" ht="12.75" outlineLevel="1" x14ac:dyDescent="0.2">
      <c r="A626" s="253" t="s">
        <v>1956</v>
      </c>
      <c r="B626" s="254"/>
      <c r="C626" s="255"/>
      <c r="D626" s="256" t="s">
        <v>1957</v>
      </c>
      <c r="E626" s="257" t="e">
        <f>SUM(I627:I628)</f>
        <v>#VALUE!</v>
      </c>
      <c r="F626" s="258"/>
      <c r="G626" s="259"/>
      <c r="H626" s="258"/>
      <c r="I626" s="299"/>
      <c r="J626" s="305" t="e">
        <f>E626/$G$753</f>
        <v>#VALUE!</v>
      </c>
      <c r="K626" s="196"/>
      <c r="L626" s="2"/>
      <c r="M626" s="152"/>
      <c r="N626" s="154"/>
    </row>
    <row r="627" spans="1:14" ht="25.5" outlineLevel="1" x14ac:dyDescent="0.2">
      <c r="A627" s="480" t="s">
        <v>1958</v>
      </c>
      <c r="B627" s="481" t="s">
        <v>198</v>
      </c>
      <c r="C627" s="335" t="s">
        <v>1952</v>
      </c>
      <c r="D627" s="515" t="s">
        <v>1953</v>
      </c>
      <c r="E627" s="349" t="s">
        <v>775</v>
      </c>
      <c r="F627" s="297">
        <v>6</v>
      </c>
      <c r="G627" s="541">
        <f>Composições!G1977</f>
        <v>0</v>
      </c>
      <c r="H627" s="265" t="e">
        <f>ROUND(G627*(1+$F$754),2)</f>
        <v>#VALUE!</v>
      </c>
      <c r="I627" s="265" t="e">
        <f t="shared" ref="I627:I628" si="196">ROUND(H627*F627,2)</f>
        <v>#VALUE!</v>
      </c>
      <c r="J627" s="502" t="e">
        <f>I627/$G$753</f>
        <v>#VALUE!</v>
      </c>
      <c r="K627" s="167"/>
      <c r="L627" s="2"/>
      <c r="M627" s="152"/>
      <c r="N627" s="154"/>
    </row>
    <row r="628" spans="1:14" ht="26.25" outlineLevel="1" thickBot="1" x14ac:dyDescent="0.25">
      <c r="A628" s="480" t="s">
        <v>1959</v>
      </c>
      <c r="B628" s="542" t="s">
        <v>116</v>
      </c>
      <c r="C628" s="506" t="s">
        <v>1954</v>
      </c>
      <c r="D628" s="543" t="s">
        <v>1955</v>
      </c>
      <c r="E628" s="508" t="s">
        <v>14</v>
      </c>
      <c r="F628" s="509">
        <v>2</v>
      </c>
      <c r="G628" s="648"/>
      <c r="H628" s="265" t="e">
        <f>ROUND(G628*(1+$F$754),2)</f>
        <v>#VALUE!</v>
      </c>
      <c r="I628" s="265" t="e">
        <f t="shared" si="196"/>
        <v>#VALUE!</v>
      </c>
      <c r="J628" s="502" t="e">
        <f>I628/$G$753</f>
        <v>#VALUE!</v>
      </c>
      <c r="K628" s="167"/>
      <c r="L628" s="2"/>
      <c r="M628" s="152"/>
      <c r="N628" s="154"/>
    </row>
    <row r="629" spans="1:14" ht="15.75" customHeight="1" outlineLevel="1" thickBot="1" x14ac:dyDescent="0.25">
      <c r="A629" s="246">
        <v>21</v>
      </c>
      <c r="B629" s="247"/>
      <c r="C629" s="276"/>
      <c r="D629" s="249" t="s">
        <v>1233</v>
      </c>
      <c r="E629" s="250" t="e">
        <f>E630</f>
        <v>#VALUE!</v>
      </c>
      <c r="F629" s="250"/>
      <c r="G629" s="251"/>
      <c r="H629" s="250"/>
      <c r="I629" s="250"/>
      <c r="J629" s="252" t="e">
        <f>E629/$G$753</f>
        <v>#VALUE!</v>
      </c>
      <c r="K629" s="196"/>
      <c r="L629" s="2"/>
      <c r="M629" s="152"/>
      <c r="N629" s="154">
        <f t="shared" ref="N629:N660" si="197">M629-F629</f>
        <v>0</v>
      </c>
    </row>
    <row r="630" spans="1:14" ht="12.75" outlineLevel="1" x14ac:dyDescent="0.2">
      <c r="A630" s="253" t="s">
        <v>623</v>
      </c>
      <c r="B630" s="254"/>
      <c r="C630" s="255"/>
      <c r="D630" s="256" t="s">
        <v>1233</v>
      </c>
      <c r="E630" s="257" t="e">
        <f>SUM(I631:I633)</f>
        <v>#VALUE!</v>
      </c>
      <c r="F630" s="258"/>
      <c r="G630" s="259"/>
      <c r="H630" s="258"/>
      <c r="I630" s="254"/>
      <c r="J630" s="305" t="e">
        <f>E630/$G$753</f>
        <v>#VALUE!</v>
      </c>
      <c r="K630" s="196"/>
      <c r="L630" s="2"/>
      <c r="M630" s="152"/>
      <c r="N630" s="154">
        <f t="shared" si="197"/>
        <v>0</v>
      </c>
    </row>
    <row r="631" spans="1:14" ht="12.75" outlineLevel="1" x14ac:dyDescent="0.2">
      <c r="A631" s="499" t="s">
        <v>624</v>
      </c>
      <c r="B631" s="500" t="s">
        <v>198</v>
      </c>
      <c r="C631" s="482" t="s">
        <v>1234</v>
      </c>
      <c r="D631" s="483" t="s">
        <v>1235</v>
      </c>
      <c r="E631" s="346" t="s">
        <v>898</v>
      </c>
      <c r="F631" s="347">
        <v>3.2</v>
      </c>
      <c r="G631" s="358">
        <f>Composições!G1721</f>
        <v>0</v>
      </c>
      <c r="H631" s="265" t="e">
        <f>ROUND(G631*(1+$F$754),2)</f>
        <v>#VALUE!</v>
      </c>
      <c r="I631" s="265" t="e">
        <f t="shared" ref="I631" si="198">ROUND(H631*F631,2)</f>
        <v>#VALUE!</v>
      </c>
      <c r="J631" s="502" t="e">
        <f>I631/$G$753</f>
        <v>#VALUE!</v>
      </c>
      <c r="K631" s="167"/>
      <c r="L631" s="2"/>
      <c r="M631" s="152"/>
      <c r="N631" s="154">
        <f t="shared" si="197"/>
        <v>-3.2</v>
      </c>
    </row>
    <row r="632" spans="1:14" ht="12.75" outlineLevel="1" x14ac:dyDescent="0.2">
      <c r="A632" s="480" t="s">
        <v>625</v>
      </c>
      <c r="B632" s="500" t="s">
        <v>198</v>
      </c>
      <c r="C632" s="482" t="s">
        <v>609</v>
      </c>
      <c r="D632" s="483" t="s">
        <v>1236</v>
      </c>
      <c r="E632" s="346" t="s">
        <v>775</v>
      </c>
      <c r="F632" s="347">
        <v>1</v>
      </c>
      <c r="G632" s="358">
        <f>Composições!G1729</f>
        <v>0</v>
      </c>
      <c r="H632" s="265" t="e">
        <f>ROUND(G632*(1+$F$754),2)</f>
        <v>#VALUE!</v>
      </c>
      <c r="I632" s="265" t="e">
        <f t="shared" ref="I632:I633" si="199">ROUND(H632*F632,2)</f>
        <v>#VALUE!</v>
      </c>
      <c r="J632" s="502" t="e">
        <f>I632/$G$753</f>
        <v>#VALUE!</v>
      </c>
      <c r="K632" s="167"/>
      <c r="L632" s="2"/>
      <c r="M632" s="152"/>
      <c r="N632" s="154">
        <f t="shared" si="197"/>
        <v>-1</v>
      </c>
    </row>
    <row r="633" spans="1:14" ht="13.5" outlineLevel="1" thickBot="1" x14ac:dyDescent="0.25">
      <c r="A633" s="486" t="s">
        <v>626</v>
      </c>
      <c r="B633" s="500" t="s">
        <v>198</v>
      </c>
      <c r="C633" s="482" t="s">
        <v>1237</v>
      </c>
      <c r="D633" s="483" t="s">
        <v>1238</v>
      </c>
      <c r="E633" s="346" t="s">
        <v>837</v>
      </c>
      <c r="F633" s="347">
        <v>1</v>
      </c>
      <c r="G633" s="358">
        <f>Composições!G1737</f>
        <v>0</v>
      </c>
      <c r="H633" s="265" t="e">
        <f>ROUND(G633*(1+$F$754),2)</f>
        <v>#VALUE!</v>
      </c>
      <c r="I633" s="265" t="e">
        <f t="shared" si="199"/>
        <v>#VALUE!</v>
      </c>
      <c r="J633" s="502" t="e">
        <f>I633/$G$753</f>
        <v>#VALUE!</v>
      </c>
      <c r="K633" s="167"/>
      <c r="L633" s="2"/>
      <c r="M633" s="152"/>
      <c r="N633" s="154">
        <f t="shared" si="197"/>
        <v>-1</v>
      </c>
    </row>
    <row r="634" spans="1:14" ht="15.75" outlineLevel="1" thickBot="1" x14ac:dyDescent="0.25">
      <c r="A634" s="246">
        <v>22</v>
      </c>
      <c r="B634" s="247"/>
      <c r="C634" s="276"/>
      <c r="D634" s="249" t="s">
        <v>1239</v>
      </c>
      <c r="E634" s="250" t="e">
        <f>E635</f>
        <v>#VALUE!</v>
      </c>
      <c r="F634" s="250"/>
      <c r="G634" s="251"/>
      <c r="H634" s="250"/>
      <c r="I634" s="250"/>
      <c r="J634" s="252" t="e">
        <f>E634/$G$753</f>
        <v>#VALUE!</v>
      </c>
      <c r="K634" s="196"/>
      <c r="L634" s="2"/>
      <c r="M634" s="152"/>
      <c r="N634" s="154">
        <f t="shared" si="197"/>
        <v>0</v>
      </c>
    </row>
    <row r="635" spans="1:14" ht="12.75" outlineLevel="1" x14ac:dyDescent="0.2">
      <c r="A635" s="253" t="s">
        <v>627</v>
      </c>
      <c r="B635" s="254"/>
      <c r="C635" s="255"/>
      <c r="D635" s="256" t="s">
        <v>1239</v>
      </c>
      <c r="E635" s="257" t="e">
        <f>SUM(I636:I648)</f>
        <v>#VALUE!</v>
      </c>
      <c r="F635" s="258"/>
      <c r="G635" s="259"/>
      <c r="H635" s="258"/>
      <c r="I635" s="254"/>
      <c r="J635" s="305" t="e">
        <f>E635/$G$753</f>
        <v>#VALUE!</v>
      </c>
      <c r="K635" s="196"/>
      <c r="L635" s="2"/>
      <c r="M635" s="152"/>
      <c r="N635" s="154">
        <f t="shared" si="197"/>
        <v>0</v>
      </c>
    </row>
    <row r="636" spans="1:14" ht="25.5" outlineLevel="1" x14ac:dyDescent="0.2">
      <c r="A636" s="499" t="s">
        <v>632</v>
      </c>
      <c r="B636" s="500" t="s">
        <v>116</v>
      </c>
      <c r="C636" s="482">
        <v>95249</v>
      </c>
      <c r="D636" s="483" t="s">
        <v>475</v>
      </c>
      <c r="E636" s="346" t="s">
        <v>14</v>
      </c>
      <c r="F636" s="347">
        <v>2</v>
      </c>
      <c r="G636" s="200"/>
      <c r="H636" s="265" t="e">
        <f t="shared" ref="H636:H648" si="200">ROUND(G636*(1+$F$754),2)</f>
        <v>#VALUE!</v>
      </c>
      <c r="I636" s="265" t="e">
        <f t="shared" ref="I636" si="201">ROUND(H636*F636,2)</f>
        <v>#VALUE!</v>
      </c>
      <c r="J636" s="502" t="e">
        <f t="shared" ref="J636:J648" si="202">I636/$G$753</f>
        <v>#VALUE!</v>
      </c>
      <c r="K636" s="167"/>
      <c r="L636" s="2"/>
      <c r="M636" s="152"/>
      <c r="N636" s="154">
        <f t="shared" si="197"/>
        <v>-2</v>
      </c>
    </row>
    <row r="637" spans="1:14" ht="12.75" outlineLevel="1" x14ac:dyDescent="0.2">
      <c r="A637" s="486" t="s">
        <v>633</v>
      </c>
      <c r="B637" s="500" t="s">
        <v>198</v>
      </c>
      <c r="C637" s="482" t="s">
        <v>469</v>
      </c>
      <c r="D637" s="483" t="s">
        <v>1240</v>
      </c>
      <c r="E637" s="346" t="s">
        <v>775</v>
      </c>
      <c r="F637" s="347">
        <v>1</v>
      </c>
      <c r="G637" s="268">
        <f>Composições!G1745</f>
        <v>0</v>
      </c>
      <c r="H637" s="265" t="e">
        <f t="shared" si="200"/>
        <v>#VALUE!</v>
      </c>
      <c r="I637" s="265" t="e">
        <f t="shared" ref="I637:I648" si="203">ROUND(H637*F637,2)</f>
        <v>#VALUE!</v>
      </c>
      <c r="J637" s="502" t="e">
        <f t="shared" si="202"/>
        <v>#VALUE!</v>
      </c>
      <c r="K637" s="167"/>
      <c r="L637" s="2"/>
      <c r="M637" s="152"/>
      <c r="N637" s="154">
        <f t="shared" si="197"/>
        <v>-1</v>
      </c>
    </row>
    <row r="638" spans="1:14" ht="25.5" outlineLevel="1" x14ac:dyDescent="0.2">
      <c r="A638" s="496" t="s">
        <v>634</v>
      </c>
      <c r="B638" s="500" t="s">
        <v>116</v>
      </c>
      <c r="C638" s="482">
        <v>103029</v>
      </c>
      <c r="D638" s="483" t="s">
        <v>470</v>
      </c>
      <c r="E638" s="346" t="s">
        <v>14</v>
      </c>
      <c r="F638" s="347">
        <v>2</v>
      </c>
      <c r="G638" s="200"/>
      <c r="H638" s="265" t="e">
        <f t="shared" si="200"/>
        <v>#VALUE!</v>
      </c>
      <c r="I638" s="265" t="e">
        <f t="shared" si="203"/>
        <v>#VALUE!</v>
      </c>
      <c r="J638" s="502" t="e">
        <f t="shared" si="202"/>
        <v>#VALUE!</v>
      </c>
      <c r="K638" s="167"/>
      <c r="L638" s="2"/>
      <c r="M638" s="152"/>
      <c r="N638" s="154">
        <f t="shared" si="197"/>
        <v>-2</v>
      </c>
    </row>
    <row r="639" spans="1:14" ht="38.25" outlineLevel="1" x14ac:dyDescent="0.2">
      <c r="A639" s="496" t="s">
        <v>635</v>
      </c>
      <c r="B639" s="500" t="s">
        <v>116</v>
      </c>
      <c r="C639" s="482">
        <v>92688</v>
      </c>
      <c r="D639" s="483" t="s">
        <v>471</v>
      </c>
      <c r="E639" s="346" t="s">
        <v>127</v>
      </c>
      <c r="F639" s="347">
        <v>34.5</v>
      </c>
      <c r="G639" s="200"/>
      <c r="H639" s="265" t="e">
        <f t="shared" si="200"/>
        <v>#VALUE!</v>
      </c>
      <c r="I639" s="265" t="e">
        <f t="shared" si="203"/>
        <v>#VALUE!</v>
      </c>
      <c r="J639" s="502" t="e">
        <f t="shared" si="202"/>
        <v>#VALUE!</v>
      </c>
      <c r="K639" s="167"/>
      <c r="L639" s="2"/>
      <c r="M639" s="152"/>
      <c r="N639" s="154">
        <f t="shared" si="197"/>
        <v>-34.5</v>
      </c>
    </row>
    <row r="640" spans="1:14" ht="25.5" outlineLevel="1" x14ac:dyDescent="0.2">
      <c r="A640" s="496" t="s">
        <v>636</v>
      </c>
      <c r="B640" s="500" t="s">
        <v>116</v>
      </c>
      <c r="C640" s="482">
        <v>92705</v>
      </c>
      <c r="D640" s="483" t="s">
        <v>476</v>
      </c>
      <c r="E640" s="346" t="s">
        <v>14</v>
      </c>
      <c r="F640" s="347">
        <v>3</v>
      </c>
      <c r="G640" s="200"/>
      <c r="H640" s="265" t="e">
        <f t="shared" si="200"/>
        <v>#VALUE!</v>
      </c>
      <c r="I640" s="265" t="e">
        <f t="shared" si="203"/>
        <v>#VALUE!</v>
      </c>
      <c r="J640" s="502" t="e">
        <f t="shared" si="202"/>
        <v>#VALUE!</v>
      </c>
      <c r="K640" s="167"/>
      <c r="L640" s="2"/>
      <c r="M640" s="152"/>
      <c r="N640" s="154">
        <f t="shared" si="197"/>
        <v>-3</v>
      </c>
    </row>
    <row r="641" spans="1:14" ht="12.75" outlineLevel="1" x14ac:dyDescent="0.2">
      <c r="A641" s="496" t="s">
        <v>637</v>
      </c>
      <c r="B641" s="500" t="s">
        <v>198</v>
      </c>
      <c r="C641" s="482" t="s">
        <v>472</v>
      </c>
      <c r="D641" s="483" t="s">
        <v>1241</v>
      </c>
      <c r="E641" s="346" t="s">
        <v>775</v>
      </c>
      <c r="F641" s="347">
        <v>1</v>
      </c>
      <c r="G641" s="268">
        <f>Composições!G1753</f>
        <v>0</v>
      </c>
      <c r="H641" s="265" t="e">
        <f t="shared" si="200"/>
        <v>#VALUE!</v>
      </c>
      <c r="I641" s="265" t="e">
        <f t="shared" si="203"/>
        <v>#VALUE!</v>
      </c>
      <c r="J641" s="502" t="e">
        <f t="shared" si="202"/>
        <v>#VALUE!</v>
      </c>
      <c r="K641" s="167"/>
      <c r="L641" s="2"/>
      <c r="M641" s="152"/>
      <c r="N641" s="154">
        <f t="shared" si="197"/>
        <v>-1</v>
      </c>
    </row>
    <row r="642" spans="1:14" ht="38.25" outlineLevel="1" x14ac:dyDescent="0.2">
      <c r="A642" s="496" t="s">
        <v>638</v>
      </c>
      <c r="B642" s="500" t="s">
        <v>116</v>
      </c>
      <c r="C642" s="482">
        <v>92695</v>
      </c>
      <c r="D642" s="483" t="s">
        <v>477</v>
      </c>
      <c r="E642" s="346" t="s">
        <v>14</v>
      </c>
      <c r="F642" s="347">
        <v>4</v>
      </c>
      <c r="G642" s="200"/>
      <c r="H642" s="265" t="e">
        <f t="shared" si="200"/>
        <v>#VALUE!</v>
      </c>
      <c r="I642" s="265" t="e">
        <f t="shared" si="203"/>
        <v>#VALUE!</v>
      </c>
      <c r="J642" s="502" t="e">
        <f t="shared" si="202"/>
        <v>#VALUE!</v>
      </c>
      <c r="K642" s="167"/>
      <c r="L642" s="2"/>
      <c r="M642" s="152"/>
      <c r="N642" s="154">
        <f t="shared" si="197"/>
        <v>-4</v>
      </c>
    </row>
    <row r="643" spans="1:14" ht="12.75" outlineLevel="1" x14ac:dyDescent="0.2">
      <c r="A643" s="496" t="s">
        <v>639</v>
      </c>
      <c r="B643" s="500" t="s">
        <v>198</v>
      </c>
      <c r="C643" s="482" t="s">
        <v>474</v>
      </c>
      <c r="D643" s="483" t="s">
        <v>1242</v>
      </c>
      <c r="E643" s="346" t="s">
        <v>775</v>
      </c>
      <c r="F643" s="347">
        <v>2</v>
      </c>
      <c r="G643" s="268">
        <f>Composições!G1762</f>
        <v>0</v>
      </c>
      <c r="H643" s="265" t="e">
        <f t="shared" si="200"/>
        <v>#VALUE!</v>
      </c>
      <c r="I643" s="265" t="e">
        <f t="shared" si="203"/>
        <v>#VALUE!</v>
      </c>
      <c r="J643" s="502" t="e">
        <f t="shared" si="202"/>
        <v>#VALUE!</v>
      </c>
      <c r="K643" s="167"/>
      <c r="L643" s="2"/>
      <c r="M643" s="152"/>
      <c r="N643" s="154">
        <f t="shared" si="197"/>
        <v>-2</v>
      </c>
    </row>
    <row r="644" spans="1:14" ht="25.5" outlineLevel="1" x14ac:dyDescent="0.2">
      <c r="A644" s="496" t="s">
        <v>640</v>
      </c>
      <c r="B644" s="500" t="s">
        <v>116</v>
      </c>
      <c r="C644" s="482">
        <v>97549</v>
      </c>
      <c r="D644" s="483" t="s">
        <v>478</v>
      </c>
      <c r="E644" s="346" t="s">
        <v>14</v>
      </c>
      <c r="F644" s="347">
        <v>5</v>
      </c>
      <c r="G644" s="200"/>
      <c r="H644" s="265" t="e">
        <f t="shared" si="200"/>
        <v>#VALUE!</v>
      </c>
      <c r="I644" s="265" t="e">
        <f t="shared" si="203"/>
        <v>#VALUE!</v>
      </c>
      <c r="J644" s="502" t="e">
        <f t="shared" si="202"/>
        <v>#VALUE!</v>
      </c>
      <c r="K644" s="167"/>
      <c r="L644" s="2"/>
      <c r="M644" s="152"/>
      <c r="N644" s="154">
        <f t="shared" si="197"/>
        <v>-5</v>
      </c>
    </row>
    <row r="645" spans="1:14" ht="25.5" outlineLevel="1" x14ac:dyDescent="0.2">
      <c r="A645" s="496" t="s">
        <v>1454</v>
      </c>
      <c r="B645" s="500" t="s">
        <v>116</v>
      </c>
      <c r="C645" s="482">
        <v>97547</v>
      </c>
      <c r="D645" s="483" t="s">
        <v>479</v>
      </c>
      <c r="E645" s="346" t="s">
        <v>14</v>
      </c>
      <c r="F645" s="347">
        <v>2</v>
      </c>
      <c r="G645" s="200"/>
      <c r="H645" s="265" t="e">
        <f t="shared" si="200"/>
        <v>#VALUE!</v>
      </c>
      <c r="I645" s="265" t="e">
        <f t="shared" si="203"/>
        <v>#VALUE!</v>
      </c>
      <c r="J645" s="502" t="e">
        <f t="shared" si="202"/>
        <v>#VALUE!</v>
      </c>
      <c r="K645" s="167"/>
      <c r="L645" s="2"/>
      <c r="M645" s="152"/>
      <c r="N645" s="154">
        <f t="shared" si="197"/>
        <v>-2</v>
      </c>
    </row>
    <row r="646" spans="1:14" ht="38.25" outlineLevel="1" x14ac:dyDescent="0.2">
      <c r="A646" s="496" t="s">
        <v>1455</v>
      </c>
      <c r="B646" s="500" t="s">
        <v>116</v>
      </c>
      <c r="C646" s="482">
        <v>92694</v>
      </c>
      <c r="D646" s="483" t="s">
        <v>1243</v>
      </c>
      <c r="E646" s="346" t="s">
        <v>14</v>
      </c>
      <c r="F646" s="347">
        <v>8</v>
      </c>
      <c r="G646" s="200"/>
      <c r="H646" s="265" t="e">
        <f t="shared" si="200"/>
        <v>#VALUE!</v>
      </c>
      <c r="I646" s="265" t="e">
        <f t="shared" si="203"/>
        <v>#VALUE!</v>
      </c>
      <c r="J646" s="502" t="e">
        <f t="shared" si="202"/>
        <v>#VALUE!</v>
      </c>
      <c r="K646" s="167"/>
      <c r="L646" s="2"/>
      <c r="M646" s="152"/>
      <c r="N646" s="154">
        <f t="shared" si="197"/>
        <v>-8</v>
      </c>
    </row>
    <row r="647" spans="1:14" ht="38.25" outlineLevel="1" x14ac:dyDescent="0.2">
      <c r="A647" s="480" t="s">
        <v>1456</v>
      </c>
      <c r="B647" s="500" t="s">
        <v>116</v>
      </c>
      <c r="C647" s="482">
        <v>92692</v>
      </c>
      <c r="D647" s="483" t="s">
        <v>1244</v>
      </c>
      <c r="E647" s="346" t="s">
        <v>14</v>
      </c>
      <c r="F647" s="347">
        <v>4</v>
      </c>
      <c r="G647" s="200"/>
      <c r="H647" s="265" t="e">
        <f t="shared" si="200"/>
        <v>#VALUE!</v>
      </c>
      <c r="I647" s="265" t="e">
        <f t="shared" si="203"/>
        <v>#VALUE!</v>
      </c>
      <c r="J647" s="502" t="e">
        <f t="shared" si="202"/>
        <v>#VALUE!</v>
      </c>
      <c r="K647" s="167"/>
      <c r="L647" s="2"/>
      <c r="M647" s="152"/>
      <c r="N647" s="154">
        <f t="shared" si="197"/>
        <v>-4</v>
      </c>
    </row>
    <row r="648" spans="1:14" ht="26.25" outlineLevel="1" thickBot="1" x14ac:dyDescent="0.25">
      <c r="A648" s="486" t="s">
        <v>1457</v>
      </c>
      <c r="B648" s="500" t="s">
        <v>116</v>
      </c>
      <c r="C648" s="482">
        <v>101917</v>
      </c>
      <c r="D648" s="483" t="s">
        <v>501</v>
      </c>
      <c r="E648" s="346" t="s">
        <v>14</v>
      </c>
      <c r="F648" s="347">
        <v>1</v>
      </c>
      <c r="G648" s="635"/>
      <c r="H648" s="265" t="e">
        <f t="shared" si="200"/>
        <v>#VALUE!</v>
      </c>
      <c r="I648" s="265" t="e">
        <f t="shared" si="203"/>
        <v>#VALUE!</v>
      </c>
      <c r="J648" s="502" t="e">
        <f t="shared" si="202"/>
        <v>#VALUE!</v>
      </c>
      <c r="K648" s="167"/>
      <c r="L648" s="2"/>
      <c r="M648" s="152"/>
      <c r="N648" s="154">
        <f t="shared" si="197"/>
        <v>-1</v>
      </c>
    </row>
    <row r="649" spans="1:14" ht="15.75" outlineLevel="1" thickBot="1" x14ac:dyDescent="0.25">
      <c r="A649" s="246">
        <v>23</v>
      </c>
      <c r="B649" s="247"/>
      <c r="C649" s="276"/>
      <c r="D649" s="249" t="s">
        <v>89</v>
      </c>
      <c r="E649" s="250" t="e">
        <f>E650</f>
        <v>#VALUE!</v>
      </c>
      <c r="F649" s="250"/>
      <c r="G649" s="251"/>
      <c r="H649" s="250"/>
      <c r="I649" s="250"/>
      <c r="J649" s="252" t="e">
        <f>E649/$G$753</f>
        <v>#VALUE!</v>
      </c>
      <c r="K649" s="196"/>
      <c r="L649" s="2"/>
      <c r="M649" s="152"/>
      <c r="N649" s="154">
        <f t="shared" si="197"/>
        <v>0</v>
      </c>
    </row>
    <row r="650" spans="1:14" ht="12.75" outlineLevel="1" x14ac:dyDescent="0.2">
      <c r="A650" s="253" t="s">
        <v>629</v>
      </c>
      <c r="B650" s="254"/>
      <c r="C650" s="255"/>
      <c r="D650" s="256" t="s">
        <v>607</v>
      </c>
      <c r="E650" s="257" t="e">
        <f>SUM(I651:I660)</f>
        <v>#VALUE!</v>
      </c>
      <c r="F650" s="258"/>
      <c r="G650" s="259"/>
      <c r="H650" s="258"/>
      <c r="I650" s="254"/>
      <c r="J650" s="305" t="e">
        <f>E650/$G$753</f>
        <v>#VALUE!</v>
      </c>
      <c r="K650" s="196"/>
      <c r="L650" s="2"/>
      <c r="M650" s="152"/>
      <c r="N650" s="154">
        <f t="shared" si="197"/>
        <v>0</v>
      </c>
    </row>
    <row r="651" spans="1:14" ht="12.75" outlineLevel="1" x14ac:dyDescent="0.2">
      <c r="A651" s="475" t="s">
        <v>630</v>
      </c>
      <c r="B651" s="500" t="s">
        <v>198</v>
      </c>
      <c r="C651" s="482" t="s">
        <v>616</v>
      </c>
      <c r="D651" s="483" t="s">
        <v>1245</v>
      </c>
      <c r="E651" s="346" t="s">
        <v>775</v>
      </c>
      <c r="F651" s="347">
        <v>1</v>
      </c>
      <c r="G651" s="358">
        <f>Composições!G1771</f>
        <v>0</v>
      </c>
      <c r="H651" s="265" t="e">
        <f t="shared" ref="H651:H660" si="204">ROUND(G651*(1+$F$754),2)</f>
        <v>#VALUE!</v>
      </c>
      <c r="I651" s="265" t="e">
        <f t="shared" ref="I651" si="205">ROUND(H651*F651,2)</f>
        <v>#VALUE!</v>
      </c>
      <c r="J651" s="502" t="e">
        <f t="shared" ref="J651:J660" si="206">I651/$G$753</f>
        <v>#VALUE!</v>
      </c>
      <c r="K651" s="167"/>
      <c r="L651" s="2"/>
      <c r="M651" s="152"/>
      <c r="N651" s="154">
        <f t="shared" si="197"/>
        <v>-1</v>
      </c>
    </row>
    <row r="652" spans="1:14" ht="25.5" outlineLevel="1" x14ac:dyDescent="0.2">
      <c r="A652" s="496" t="s">
        <v>631</v>
      </c>
      <c r="B652" s="500" t="s">
        <v>198</v>
      </c>
      <c r="C652" s="482" t="s">
        <v>617</v>
      </c>
      <c r="D652" s="483" t="s">
        <v>1246</v>
      </c>
      <c r="E652" s="346" t="s">
        <v>837</v>
      </c>
      <c r="F652" s="347">
        <v>44.86</v>
      </c>
      <c r="G652" s="358">
        <f>Composições!G1787</f>
        <v>0</v>
      </c>
      <c r="H652" s="265" t="e">
        <f t="shared" si="204"/>
        <v>#VALUE!</v>
      </c>
      <c r="I652" s="265" t="e">
        <f t="shared" ref="I652:I659" si="207">ROUND(H652*F652,2)</f>
        <v>#VALUE!</v>
      </c>
      <c r="J652" s="502" t="e">
        <f t="shared" si="206"/>
        <v>#VALUE!</v>
      </c>
      <c r="K652" s="167"/>
      <c r="L652" s="2"/>
      <c r="M652" s="152"/>
      <c r="N652" s="154">
        <f t="shared" si="197"/>
        <v>-44.86</v>
      </c>
    </row>
    <row r="653" spans="1:14" ht="25.5" outlineLevel="1" x14ac:dyDescent="0.2">
      <c r="A653" s="480" t="s">
        <v>1411</v>
      </c>
      <c r="B653" s="500" t="s">
        <v>198</v>
      </c>
      <c r="C653" s="482" t="s">
        <v>1247</v>
      </c>
      <c r="D653" s="483" t="s">
        <v>1248</v>
      </c>
      <c r="E653" s="346" t="s">
        <v>837</v>
      </c>
      <c r="F653" s="347">
        <v>1.79</v>
      </c>
      <c r="G653" s="358">
        <f>Composições!G1797</f>
        <v>0</v>
      </c>
      <c r="H653" s="265" t="e">
        <f t="shared" si="204"/>
        <v>#VALUE!</v>
      </c>
      <c r="I653" s="265" t="e">
        <f t="shared" si="207"/>
        <v>#VALUE!</v>
      </c>
      <c r="J653" s="502" t="e">
        <f t="shared" si="206"/>
        <v>#VALUE!</v>
      </c>
      <c r="K653" s="167"/>
      <c r="L653" s="2"/>
      <c r="M653" s="152"/>
      <c r="N653" s="154">
        <f t="shared" si="197"/>
        <v>-1.79</v>
      </c>
    </row>
    <row r="654" spans="1:14" ht="25.5" outlineLevel="1" x14ac:dyDescent="0.2">
      <c r="A654" s="486" t="s">
        <v>1412</v>
      </c>
      <c r="B654" s="500" t="s">
        <v>198</v>
      </c>
      <c r="C654" s="482" t="s">
        <v>618</v>
      </c>
      <c r="D654" s="483" t="s">
        <v>1249</v>
      </c>
      <c r="E654" s="346" t="s">
        <v>837</v>
      </c>
      <c r="F654" s="347">
        <v>26.95</v>
      </c>
      <c r="G654" s="358">
        <f>Composições!G1807</f>
        <v>0</v>
      </c>
      <c r="H654" s="265" t="e">
        <f t="shared" si="204"/>
        <v>#VALUE!</v>
      </c>
      <c r="I654" s="265" t="e">
        <f t="shared" si="207"/>
        <v>#VALUE!</v>
      </c>
      <c r="J654" s="502" t="e">
        <f t="shared" si="206"/>
        <v>#VALUE!</v>
      </c>
      <c r="K654" s="167"/>
      <c r="L654" s="2"/>
      <c r="M654" s="152"/>
      <c r="N654" s="154">
        <f t="shared" si="197"/>
        <v>-26.95</v>
      </c>
    </row>
    <row r="655" spans="1:14" ht="25.5" outlineLevel="1" x14ac:dyDescent="0.2">
      <c r="A655" s="480" t="s">
        <v>1413</v>
      </c>
      <c r="B655" s="500" t="s">
        <v>198</v>
      </c>
      <c r="C655" s="482" t="s">
        <v>619</v>
      </c>
      <c r="D655" s="483" t="s">
        <v>1250</v>
      </c>
      <c r="E655" s="346" t="s">
        <v>837</v>
      </c>
      <c r="F655" s="347">
        <v>37.32</v>
      </c>
      <c r="G655" s="358">
        <f>Composições!G1819</f>
        <v>0</v>
      </c>
      <c r="H655" s="265" t="e">
        <f t="shared" si="204"/>
        <v>#VALUE!</v>
      </c>
      <c r="I655" s="265" t="e">
        <f t="shared" si="207"/>
        <v>#VALUE!</v>
      </c>
      <c r="J655" s="502" t="e">
        <f t="shared" si="206"/>
        <v>#VALUE!</v>
      </c>
      <c r="K655" s="167"/>
      <c r="L655" s="2"/>
      <c r="M655" s="152"/>
      <c r="N655" s="154">
        <f t="shared" si="197"/>
        <v>-37.32</v>
      </c>
    </row>
    <row r="656" spans="1:14" ht="25.5" outlineLevel="1" x14ac:dyDescent="0.2">
      <c r="A656" s="486" t="s">
        <v>1414</v>
      </c>
      <c r="B656" s="500" t="s">
        <v>116</v>
      </c>
      <c r="C656" s="482">
        <v>101965</v>
      </c>
      <c r="D656" s="483" t="s">
        <v>1251</v>
      </c>
      <c r="E656" s="346" t="s">
        <v>127</v>
      </c>
      <c r="F656" s="347">
        <v>70.150000000000006</v>
      </c>
      <c r="G656" s="635"/>
      <c r="H656" s="265" t="e">
        <f t="shared" si="204"/>
        <v>#VALUE!</v>
      </c>
      <c r="I656" s="265" t="e">
        <f t="shared" si="207"/>
        <v>#VALUE!</v>
      </c>
      <c r="J656" s="502" t="e">
        <f t="shared" si="206"/>
        <v>#VALUE!</v>
      </c>
      <c r="K656" s="167"/>
      <c r="L656" s="2"/>
      <c r="M656" s="152"/>
      <c r="N656" s="154">
        <f t="shared" si="197"/>
        <v>-70.150000000000006</v>
      </c>
    </row>
    <row r="657" spans="1:14" ht="25.5" outlineLevel="1" x14ac:dyDescent="0.2">
      <c r="A657" s="496" t="s">
        <v>1415</v>
      </c>
      <c r="B657" s="500" t="s">
        <v>198</v>
      </c>
      <c r="C657" s="482" t="s">
        <v>1252</v>
      </c>
      <c r="D657" s="483" t="s">
        <v>1253</v>
      </c>
      <c r="E657" s="346" t="s">
        <v>1254</v>
      </c>
      <c r="F657" s="347">
        <v>5.81</v>
      </c>
      <c r="G657" s="358">
        <f>Composições!G1828</f>
        <v>0</v>
      </c>
      <c r="H657" s="265" t="e">
        <f t="shared" si="204"/>
        <v>#VALUE!</v>
      </c>
      <c r="I657" s="265" t="e">
        <f t="shared" si="207"/>
        <v>#VALUE!</v>
      </c>
      <c r="J657" s="502" t="e">
        <f t="shared" si="206"/>
        <v>#VALUE!</v>
      </c>
      <c r="K657" s="167"/>
      <c r="L657" s="2"/>
      <c r="M657" s="152"/>
      <c r="N657" s="154">
        <f t="shared" si="197"/>
        <v>-5.81</v>
      </c>
    </row>
    <row r="658" spans="1:14" ht="25.5" outlineLevel="1" x14ac:dyDescent="0.2">
      <c r="A658" s="480" t="s">
        <v>1416</v>
      </c>
      <c r="B658" s="500" t="s">
        <v>116</v>
      </c>
      <c r="C658" s="482">
        <v>100861</v>
      </c>
      <c r="D658" s="483" t="s">
        <v>620</v>
      </c>
      <c r="E658" s="346" t="s">
        <v>14</v>
      </c>
      <c r="F658" s="347">
        <v>101</v>
      </c>
      <c r="G658" s="635"/>
      <c r="H658" s="265" t="e">
        <f t="shared" si="204"/>
        <v>#VALUE!</v>
      </c>
      <c r="I658" s="265" t="e">
        <f t="shared" si="207"/>
        <v>#VALUE!</v>
      </c>
      <c r="J658" s="502" t="e">
        <f t="shared" si="206"/>
        <v>#VALUE!</v>
      </c>
      <c r="K658" s="167"/>
      <c r="L658" s="2"/>
      <c r="M658" s="152"/>
      <c r="N658" s="154">
        <f t="shared" si="197"/>
        <v>-101</v>
      </c>
    </row>
    <row r="659" spans="1:14" ht="12.75" outlineLevel="1" x14ac:dyDescent="0.2">
      <c r="A659" s="486" t="s">
        <v>1417</v>
      </c>
      <c r="B659" s="500" t="s">
        <v>198</v>
      </c>
      <c r="C659" s="482" t="s">
        <v>1917</v>
      </c>
      <c r="D659" s="483" t="s">
        <v>1858</v>
      </c>
      <c r="E659" s="346" t="s">
        <v>898</v>
      </c>
      <c r="F659" s="347">
        <v>11.9</v>
      </c>
      <c r="G659" s="357">
        <f>Composições!G1839</f>
        <v>0</v>
      </c>
      <c r="H659" s="273" t="e">
        <f t="shared" si="204"/>
        <v>#VALUE!</v>
      </c>
      <c r="I659" s="273" t="e">
        <f t="shared" si="207"/>
        <v>#VALUE!</v>
      </c>
      <c r="J659" s="502" t="e">
        <f t="shared" si="206"/>
        <v>#VALUE!</v>
      </c>
      <c r="K659" s="167"/>
      <c r="L659" s="2"/>
      <c r="M659" s="152"/>
      <c r="N659" s="154">
        <f t="shared" si="197"/>
        <v>-11.9</v>
      </c>
    </row>
    <row r="660" spans="1:14" ht="13.5" outlineLevel="1" thickBot="1" x14ac:dyDescent="0.25">
      <c r="A660" s="493" t="s">
        <v>1418</v>
      </c>
      <c r="B660" s="544" t="s">
        <v>198</v>
      </c>
      <c r="C660" s="545" t="s">
        <v>621</v>
      </c>
      <c r="D660" s="546" t="s">
        <v>1255</v>
      </c>
      <c r="E660" s="547" t="s">
        <v>837</v>
      </c>
      <c r="F660" s="548">
        <v>6.35</v>
      </c>
      <c r="G660" s="549">
        <f>Composições!G1850</f>
        <v>0</v>
      </c>
      <c r="H660" s="265" t="e">
        <f t="shared" si="204"/>
        <v>#VALUE!</v>
      </c>
      <c r="I660" s="265" t="e">
        <f t="shared" ref="I660" si="208">ROUND(H660*F660,2)</f>
        <v>#VALUE!</v>
      </c>
      <c r="J660" s="502" t="e">
        <f t="shared" si="206"/>
        <v>#VALUE!</v>
      </c>
      <c r="K660" s="167"/>
      <c r="L660" s="2"/>
      <c r="M660" s="152"/>
      <c r="N660" s="154">
        <f t="shared" si="197"/>
        <v>-6.35</v>
      </c>
    </row>
    <row r="661" spans="1:14" ht="12.75" customHeight="1" thickBot="1" x14ac:dyDescent="0.25">
      <c r="A661" s="246">
        <v>24</v>
      </c>
      <c r="B661" s="247"/>
      <c r="C661" s="276"/>
      <c r="D661" s="249" t="s">
        <v>1256</v>
      </c>
      <c r="E661" s="251" t="e">
        <f>SUM(E662,E667,E675,E694,E696,E699,E705)</f>
        <v>#VALUE!</v>
      </c>
      <c r="F661" s="250"/>
      <c r="G661" s="251"/>
      <c r="H661" s="250"/>
      <c r="I661" s="250"/>
      <c r="J661" s="252" t="e">
        <f>E661/$G$753</f>
        <v>#VALUE!</v>
      </c>
      <c r="K661" s="196"/>
      <c r="L661" s="2"/>
      <c r="M661" s="152"/>
      <c r="N661" s="154">
        <f t="shared" ref="N661:N693" si="209">M661-F661</f>
        <v>0</v>
      </c>
    </row>
    <row r="662" spans="1:14" ht="12.75" customHeight="1" x14ac:dyDescent="0.2">
      <c r="A662" s="253" t="s">
        <v>763</v>
      </c>
      <c r="B662" s="254"/>
      <c r="C662" s="255"/>
      <c r="D662" s="256" t="s">
        <v>210</v>
      </c>
      <c r="E662" s="257" t="e">
        <f>SUM(I663:I666)</f>
        <v>#VALUE!</v>
      </c>
      <c r="F662" s="258"/>
      <c r="G662" s="259"/>
      <c r="H662" s="258"/>
      <c r="I662" s="254"/>
      <c r="J662" s="305" t="e">
        <f>E662/$G$753</f>
        <v>#VALUE!</v>
      </c>
      <c r="K662" s="196"/>
      <c r="L662" s="2"/>
      <c r="M662" s="152"/>
      <c r="N662" s="154">
        <f t="shared" si="209"/>
        <v>0</v>
      </c>
    </row>
    <row r="663" spans="1:14" ht="42.75" customHeight="1" x14ac:dyDescent="0.2">
      <c r="A663" s="499" t="s">
        <v>764</v>
      </c>
      <c r="B663" s="361" t="s">
        <v>116</v>
      </c>
      <c r="C663" s="477">
        <v>96521</v>
      </c>
      <c r="D663" s="478" t="s">
        <v>783</v>
      </c>
      <c r="E663" s="320" t="s">
        <v>96</v>
      </c>
      <c r="F663" s="321">
        <f>70.2+51.8</f>
        <v>122</v>
      </c>
      <c r="G663" s="630"/>
      <c r="H663" s="385" t="e">
        <f>ROUND(G663*(1+$F$754),2)</f>
        <v>#VALUE!</v>
      </c>
      <c r="I663" s="385" t="e">
        <f t="shared" ref="I663" si="210">ROUND(H663*F663,2)</f>
        <v>#VALUE!</v>
      </c>
      <c r="J663" s="479" t="e">
        <f>I663/$G$753</f>
        <v>#VALUE!</v>
      </c>
      <c r="K663" s="167"/>
      <c r="L663" s="2"/>
      <c r="M663" s="152"/>
      <c r="N663" s="154">
        <f t="shared" si="209"/>
        <v>-122</v>
      </c>
    </row>
    <row r="664" spans="1:14" ht="27.75" customHeight="1" x14ac:dyDescent="0.2">
      <c r="A664" s="488" t="s">
        <v>766</v>
      </c>
      <c r="B664" s="500" t="s">
        <v>116</v>
      </c>
      <c r="C664" s="482">
        <v>96525</v>
      </c>
      <c r="D664" s="483" t="s">
        <v>784</v>
      </c>
      <c r="E664" s="346" t="s">
        <v>96</v>
      </c>
      <c r="F664" s="347">
        <f>35.54+21.42</f>
        <v>56.96</v>
      </c>
      <c r="G664" s="635"/>
      <c r="H664" s="413" t="e">
        <f>ROUND(G664*(1+$F$754),2)</f>
        <v>#VALUE!</v>
      </c>
      <c r="I664" s="413" t="e">
        <f t="shared" ref="I664" si="211">ROUND(H664*F664,2)</f>
        <v>#VALUE!</v>
      </c>
      <c r="J664" s="479" t="e">
        <f>I664/$G$753</f>
        <v>#VALUE!</v>
      </c>
      <c r="K664" s="167"/>
      <c r="L664" s="2"/>
      <c r="M664" s="152"/>
      <c r="N664" s="154">
        <f t="shared" si="209"/>
        <v>-56.96</v>
      </c>
    </row>
    <row r="665" spans="1:14" ht="33.75" customHeight="1" x14ac:dyDescent="0.2">
      <c r="A665" s="550" t="s">
        <v>768</v>
      </c>
      <c r="B665" s="551" t="s">
        <v>116</v>
      </c>
      <c r="C665" s="552">
        <v>101616</v>
      </c>
      <c r="D665" s="553" t="s">
        <v>785</v>
      </c>
      <c r="E665" s="554" t="s">
        <v>107</v>
      </c>
      <c r="F665" s="555">
        <f>196.47+135.2</f>
        <v>331.66999999999996</v>
      </c>
      <c r="G665" s="655"/>
      <c r="H665" s="265" t="e">
        <f>ROUND(G665*(1+$F$754),2)</f>
        <v>#VALUE!</v>
      </c>
      <c r="I665" s="265" t="e">
        <f t="shared" ref="I665:I666" si="212">ROUND(H665*F665,2)</f>
        <v>#VALUE!</v>
      </c>
      <c r="J665" s="479" t="e">
        <f>I665/$G$753</f>
        <v>#VALUE!</v>
      </c>
      <c r="K665" s="167"/>
      <c r="L665" s="2"/>
      <c r="M665" s="152"/>
      <c r="N665" s="154">
        <f t="shared" si="209"/>
        <v>-331.66999999999996</v>
      </c>
    </row>
    <row r="666" spans="1:14" ht="33.75" customHeight="1" x14ac:dyDescent="0.2">
      <c r="A666" s="556" t="s">
        <v>769</v>
      </c>
      <c r="B666" s="557" t="s">
        <v>116</v>
      </c>
      <c r="C666" s="558">
        <v>104740</v>
      </c>
      <c r="D666" s="559" t="s">
        <v>786</v>
      </c>
      <c r="E666" s="560" t="s">
        <v>96</v>
      </c>
      <c r="F666" s="561">
        <v>94.4</v>
      </c>
      <c r="G666" s="656"/>
      <c r="H666" s="427" t="e">
        <f>ROUND(G666*(1+$F$754),2)</f>
        <v>#VALUE!</v>
      </c>
      <c r="I666" s="427" t="e">
        <f t="shared" si="212"/>
        <v>#VALUE!</v>
      </c>
      <c r="J666" s="498" t="e">
        <f>I666/$G$753</f>
        <v>#VALUE!</v>
      </c>
      <c r="K666" s="167"/>
      <c r="L666" s="2"/>
      <c r="M666" s="152"/>
      <c r="N666" s="154">
        <f t="shared" si="209"/>
        <v>-94.4</v>
      </c>
    </row>
    <row r="667" spans="1:14" ht="12.75" customHeight="1" x14ac:dyDescent="0.2">
      <c r="A667" s="253" t="s">
        <v>765</v>
      </c>
      <c r="B667" s="254"/>
      <c r="C667" s="255"/>
      <c r="D667" s="256" t="s">
        <v>1257</v>
      </c>
      <c r="E667" s="257" t="e">
        <f>SUM(I668:I674)</f>
        <v>#VALUE!</v>
      </c>
      <c r="F667" s="258"/>
      <c r="G667" s="259"/>
      <c r="H667" s="258"/>
      <c r="I667" s="254"/>
      <c r="J667" s="260" t="e">
        <f>E667/$G$753</f>
        <v>#VALUE!</v>
      </c>
      <c r="K667" s="196"/>
      <c r="L667" s="2"/>
      <c r="M667" s="152"/>
      <c r="N667" s="154">
        <f t="shared" si="209"/>
        <v>0</v>
      </c>
    </row>
    <row r="668" spans="1:14" ht="12.75" customHeight="1" x14ac:dyDescent="0.2">
      <c r="A668" s="562" t="s">
        <v>766</v>
      </c>
      <c r="B668" s="563" t="s">
        <v>116</v>
      </c>
      <c r="C668" s="564">
        <v>96621</v>
      </c>
      <c r="D668" s="565" t="s">
        <v>788</v>
      </c>
      <c r="E668" s="566" t="s">
        <v>96</v>
      </c>
      <c r="F668" s="567">
        <f>3.9+1.81</f>
        <v>5.71</v>
      </c>
      <c r="G668" s="657"/>
      <c r="H668" s="418" t="e">
        <f t="shared" ref="H668:H674" si="213">ROUND(G668*(1+$F$754),2)</f>
        <v>#VALUE!</v>
      </c>
      <c r="I668" s="418" t="e">
        <f>ROUND(H668*F668,2)</f>
        <v>#VALUE!</v>
      </c>
      <c r="J668" s="479" t="e">
        <f t="shared" ref="J668:J674" si="214">I668/$G$753</f>
        <v>#VALUE!</v>
      </c>
      <c r="K668" s="167"/>
      <c r="L668" s="2"/>
      <c r="M668" s="152"/>
      <c r="N668" s="154">
        <f t="shared" si="209"/>
        <v>-5.71</v>
      </c>
    </row>
    <row r="669" spans="1:14" ht="12.75" customHeight="1" x14ac:dyDescent="0.2">
      <c r="A669" s="562" t="s">
        <v>1419</v>
      </c>
      <c r="B669" s="563" t="s">
        <v>116</v>
      </c>
      <c r="C669" s="564">
        <v>96619</v>
      </c>
      <c r="D669" s="565" t="s">
        <v>214</v>
      </c>
      <c r="E669" s="566" t="s">
        <v>107</v>
      </c>
      <c r="F669" s="567">
        <f>78+1.81</f>
        <v>79.81</v>
      </c>
      <c r="G669" s="657"/>
      <c r="H669" s="418" t="e">
        <f t="shared" si="213"/>
        <v>#VALUE!</v>
      </c>
      <c r="I669" s="418" t="e">
        <f t="shared" ref="I669:I674" si="215">ROUND(H669*F669,2)</f>
        <v>#VALUE!</v>
      </c>
      <c r="J669" s="479" t="e">
        <f t="shared" si="214"/>
        <v>#VALUE!</v>
      </c>
      <c r="K669" s="167"/>
      <c r="L669" s="2"/>
      <c r="M669" s="152"/>
      <c r="N669" s="154">
        <f t="shared" si="209"/>
        <v>-79.81</v>
      </c>
    </row>
    <row r="670" spans="1:14" ht="32.25" customHeight="1" x14ac:dyDescent="0.2">
      <c r="A670" s="562" t="s">
        <v>1420</v>
      </c>
      <c r="B670" s="563" t="s">
        <v>116</v>
      </c>
      <c r="C670" s="564">
        <v>96535</v>
      </c>
      <c r="D670" s="565" t="s">
        <v>789</v>
      </c>
      <c r="E670" s="566" t="s">
        <v>107</v>
      </c>
      <c r="F670" s="567">
        <f>46.4+134.68</f>
        <v>181.08</v>
      </c>
      <c r="G670" s="657"/>
      <c r="H670" s="418" t="e">
        <f t="shared" si="213"/>
        <v>#VALUE!</v>
      </c>
      <c r="I670" s="418" t="e">
        <f t="shared" si="215"/>
        <v>#VALUE!</v>
      </c>
      <c r="J670" s="479" t="e">
        <f t="shared" si="214"/>
        <v>#VALUE!</v>
      </c>
      <c r="K670" s="167"/>
      <c r="L670" s="2"/>
      <c r="M670" s="152"/>
      <c r="N670" s="154">
        <f t="shared" si="209"/>
        <v>-181.08</v>
      </c>
    </row>
    <row r="671" spans="1:14" ht="26.25" customHeight="1" x14ac:dyDescent="0.2">
      <c r="A671" s="562" t="s">
        <v>1421</v>
      </c>
      <c r="B671" s="563" t="s">
        <v>116</v>
      </c>
      <c r="C671" s="564">
        <v>104917</v>
      </c>
      <c r="D671" s="565" t="s">
        <v>216</v>
      </c>
      <c r="E671" s="566" t="s">
        <v>97</v>
      </c>
      <c r="F671" s="567">
        <f>163.06+331.07</f>
        <v>494.13</v>
      </c>
      <c r="G671" s="657"/>
      <c r="H671" s="418" t="e">
        <f t="shared" si="213"/>
        <v>#VALUE!</v>
      </c>
      <c r="I671" s="418" t="e">
        <f t="shared" si="215"/>
        <v>#VALUE!</v>
      </c>
      <c r="J671" s="479" t="e">
        <f t="shared" si="214"/>
        <v>#VALUE!</v>
      </c>
      <c r="K671" s="167"/>
      <c r="L671" s="2"/>
      <c r="M671" s="152"/>
      <c r="N671" s="154">
        <f t="shared" si="209"/>
        <v>-494.13</v>
      </c>
    </row>
    <row r="672" spans="1:14" ht="27" customHeight="1" x14ac:dyDescent="0.2">
      <c r="A672" s="562" t="s">
        <v>1422</v>
      </c>
      <c r="B672" s="563" t="s">
        <v>116</v>
      </c>
      <c r="C672" s="564">
        <v>104919</v>
      </c>
      <c r="D672" s="565" t="s">
        <v>217</v>
      </c>
      <c r="E672" s="566" t="s">
        <v>97</v>
      </c>
      <c r="F672" s="567">
        <v>146.11000000000001</v>
      </c>
      <c r="G672" s="657"/>
      <c r="H672" s="418" t="e">
        <f t="shared" si="213"/>
        <v>#VALUE!</v>
      </c>
      <c r="I672" s="418" t="e">
        <f t="shared" si="215"/>
        <v>#VALUE!</v>
      </c>
      <c r="J672" s="479" t="e">
        <f t="shared" si="214"/>
        <v>#VALUE!</v>
      </c>
      <c r="K672" s="167"/>
      <c r="L672" s="2"/>
      <c r="M672" s="152"/>
      <c r="N672" s="154">
        <f t="shared" si="209"/>
        <v>-146.11000000000001</v>
      </c>
    </row>
    <row r="673" spans="1:14" ht="27.75" customHeight="1" x14ac:dyDescent="0.2">
      <c r="A673" s="562" t="s">
        <v>1423</v>
      </c>
      <c r="B673" s="563" t="s">
        <v>116</v>
      </c>
      <c r="C673" s="564">
        <v>104916</v>
      </c>
      <c r="D673" s="565" t="s">
        <v>790</v>
      </c>
      <c r="E673" s="566" t="s">
        <v>97</v>
      </c>
      <c r="F673" s="567">
        <v>40.9</v>
      </c>
      <c r="G673" s="657"/>
      <c r="H673" s="418" t="e">
        <f t="shared" si="213"/>
        <v>#VALUE!</v>
      </c>
      <c r="I673" s="418" t="e">
        <f t="shared" si="215"/>
        <v>#VALUE!</v>
      </c>
      <c r="J673" s="479" t="e">
        <f t="shared" si="214"/>
        <v>#VALUE!</v>
      </c>
      <c r="K673" s="167"/>
      <c r="L673" s="2"/>
      <c r="M673" s="152"/>
      <c r="N673" s="154">
        <f t="shared" si="209"/>
        <v>-40.9</v>
      </c>
    </row>
    <row r="674" spans="1:14" ht="30" customHeight="1" x14ac:dyDescent="0.2">
      <c r="A674" s="556" t="s">
        <v>1424</v>
      </c>
      <c r="B674" s="569" t="s">
        <v>116</v>
      </c>
      <c r="C674" s="558">
        <v>96558</v>
      </c>
      <c r="D674" s="559" t="s">
        <v>219</v>
      </c>
      <c r="E674" s="560" t="s">
        <v>96</v>
      </c>
      <c r="F674" s="570">
        <f>5.72+32.57</f>
        <v>38.29</v>
      </c>
      <c r="G674" s="658"/>
      <c r="H674" s="427" t="e">
        <f t="shared" si="213"/>
        <v>#VALUE!</v>
      </c>
      <c r="I674" s="427" t="e">
        <f t="shared" si="215"/>
        <v>#VALUE!</v>
      </c>
      <c r="J674" s="498" t="e">
        <f t="shared" si="214"/>
        <v>#VALUE!</v>
      </c>
      <c r="K674" s="167"/>
      <c r="L674" s="2"/>
      <c r="M674" s="152"/>
      <c r="N674" s="154">
        <f t="shared" si="209"/>
        <v>-38.29</v>
      </c>
    </row>
    <row r="675" spans="1:14" ht="12.75" customHeight="1" x14ac:dyDescent="0.2">
      <c r="A675" s="253" t="s">
        <v>767</v>
      </c>
      <c r="B675" s="254"/>
      <c r="C675" s="255"/>
      <c r="D675" s="256" t="s">
        <v>223</v>
      </c>
      <c r="E675" s="257" t="e">
        <f>SUM(E676,E684,E689)</f>
        <v>#VALUE!</v>
      </c>
      <c r="F675" s="258"/>
      <c r="G675" s="259"/>
      <c r="H675" s="258"/>
      <c r="I675" s="254"/>
      <c r="J675" s="260" t="e">
        <f>E675/$G$753</f>
        <v>#VALUE!</v>
      </c>
      <c r="K675" s="196"/>
      <c r="L675" s="2"/>
      <c r="M675" s="152"/>
      <c r="N675" s="154">
        <f t="shared" si="209"/>
        <v>0</v>
      </c>
    </row>
    <row r="676" spans="1:14" ht="12.75" customHeight="1" x14ac:dyDescent="0.2">
      <c r="A676" s="253" t="s">
        <v>768</v>
      </c>
      <c r="B676" s="254"/>
      <c r="C676" s="255"/>
      <c r="D676" s="256" t="s">
        <v>792</v>
      </c>
      <c r="E676" s="257" t="e">
        <f>SUM(I677:I683)</f>
        <v>#VALUE!</v>
      </c>
      <c r="F676" s="258"/>
      <c r="G676" s="259"/>
      <c r="H676" s="258"/>
      <c r="I676" s="254"/>
      <c r="J676" s="260" t="e">
        <f>E676/$G$753</f>
        <v>#VALUE!</v>
      </c>
      <c r="K676" s="196"/>
      <c r="L676" s="2"/>
      <c r="M676" s="152"/>
      <c r="N676" s="154">
        <f t="shared" si="209"/>
        <v>0</v>
      </c>
    </row>
    <row r="677" spans="1:14" ht="12.75" customHeight="1" x14ac:dyDescent="0.2">
      <c r="A677" s="562" t="s">
        <v>1425</v>
      </c>
      <c r="B677" s="563" t="s">
        <v>116</v>
      </c>
      <c r="C677" s="564">
        <v>96621</v>
      </c>
      <c r="D677" s="565" t="s">
        <v>788</v>
      </c>
      <c r="E677" s="566" t="s">
        <v>96</v>
      </c>
      <c r="F677" s="567">
        <f>5.92+1.02</f>
        <v>6.9399999999999995</v>
      </c>
      <c r="G677" s="657"/>
      <c r="H677" s="418" t="e">
        <f t="shared" ref="H677:H683" si="216">ROUND(G677*(1+$F$754),2)</f>
        <v>#VALUE!</v>
      </c>
      <c r="I677" s="418" t="e">
        <f>ROUND(H677*F677,2)</f>
        <v>#VALUE!</v>
      </c>
      <c r="J677" s="479" t="e">
        <f t="shared" ref="J677:J683" si="217">I677/$G$753</f>
        <v>#VALUE!</v>
      </c>
      <c r="K677" s="167"/>
      <c r="L677" s="2"/>
      <c r="M677" s="152"/>
      <c r="N677" s="154">
        <f t="shared" si="209"/>
        <v>-6.9399999999999995</v>
      </c>
    </row>
    <row r="678" spans="1:14" ht="12.75" customHeight="1" x14ac:dyDescent="0.2">
      <c r="A678" s="562" t="s">
        <v>1426</v>
      </c>
      <c r="B678" s="563" t="s">
        <v>116</v>
      </c>
      <c r="C678" s="564">
        <v>96619</v>
      </c>
      <c r="D678" s="565" t="s">
        <v>214</v>
      </c>
      <c r="E678" s="566" t="s">
        <v>107</v>
      </c>
      <c r="F678" s="567">
        <f>118.47+1.02</f>
        <v>119.49</v>
      </c>
      <c r="G678" s="657"/>
      <c r="H678" s="418" t="e">
        <f t="shared" si="216"/>
        <v>#VALUE!</v>
      </c>
      <c r="I678" s="418" t="e">
        <f t="shared" ref="I678:I683" si="218">ROUND(H678*F678,2)</f>
        <v>#VALUE!</v>
      </c>
      <c r="J678" s="479" t="e">
        <f t="shared" si="217"/>
        <v>#VALUE!</v>
      </c>
      <c r="K678" s="167"/>
      <c r="L678" s="2"/>
      <c r="M678" s="152"/>
      <c r="N678" s="154">
        <f t="shared" si="209"/>
        <v>-119.49</v>
      </c>
    </row>
    <row r="679" spans="1:14" ht="12.75" customHeight="1" x14ac:dyDescent="0.2">
      <c r="A679" s="562" t="s">
        <v>1427</v>
      </c>
      <c r="B679" s="563" t="s">
        <v>116</v>
      </c>
      <c r="C679" s="564">
        <v>96536</v>
      </c>
      <c r="D679" s="565" t="s">
        <v>793</v>
      </c>
      <c r="E679" s="566" t="s">
        <v>107</v>
      </c>
      <c r="F679" s="567">
        <f>74.82+81.6</f>
        <v>156.41999999999999</v>
      </c>
      <c r="G679" s="657"/>
      <c r="H679" s="418" t="e">
        <f t="shared" si="216"/>
        <v>#VALUE!</v>
      </c>
      <c r="I679" s="418" t="e">
        <f t="shared" si="218"/>
        <v>#VALUE!</v>
      </c>
      <c r="J679" s="479" t="e">
        <f t="shared" si="217"/>
        <v>#VALUE!</v>
      </c>
      <c r="K679" s="167"/>
      <c r="L679" s="2"/>
      <c r="M679" s="152"/>
      <c r="N679" s="154">
        <f t="shared" si="209"/>
        <v>-156.41999999999999</v>
      </c>
    </row>
    <row r="680" spans="1:14" ht="25.5" x14ac:dyDescent="0.2">
      <c r="A680" s="562" t="s">
        <v>1428</v>
      </c>
      <c r="B680" s="563" t="s">
        <v>116</v>
      </c>
      <c r="C680" s="564">
        <v>104917</v>
      </c>
      <c r="D680" s="565" t="s">
        <v>216</v>
      </c>
      <c r="E680" s="566" t="s">
        <v>97</v>
      </c>
      <c r="F680" s="567">
        <f>201.94+519.41</f>
        <v>721.34999999999991</v>
      </c>
      <c r="G680" s="657"/>
      <c r="H680" s="418" t="e">
        <f t="shared" si="216"/>
        <v>#VALUE!</v>
      </c>
      <c r="I680" s="418" t="e">
        <f t="shared" si="218"/>
        <v>#VALUE!</v>
      </c>
      <c r="J680" s="479" t="e">
        <f t="shared" si="217"/>
        <v>#VALUE!</v>
      </c>
      <c r="K680" s="167"/>
      <c r="L680" s="2"/>
      <c r="M680" s="152"/>
      <c r="N680" s="154">
        <f t="shared" si="209"/>
        <v>-721.34999999999991</v>
      </c>
    </row>
    <row r="681" spans="1:14" ht="25.5" x14ac:dyDescent="0.2">
      <c r="A681" s="562" t="s">
        <v>1429</v>
      </c>
      <c r="B681" s="563" t="s">
        <v>116</v>
      </c>
      <c r="C681" s="564">
        <v>104916</v>
      </c>
      <c r="D681" s="565" t="s">
        <v>790</v>
      </c>
      <c r="E681" s="566" t="s">
        <v>97</v>
      </c>
      <c r="F681" s="567">
        <v>72</v>
      </c>
      <c r="G681" s="657"/>
      <c r="H681" s="418" t="e">
        <f t="shared" si="216"/>
        <v>#VALUE!</v>
      </c>
      <c r="I681" s="418" t="e">
        <f t="shared" si="218"/>
        <v>#VALUE!</v>
      </c>
      <c r="J681" s="479" t="e">
        <f t="shared" si="217"/>
        <v>#VALUE!</v>
      </c>
      <c r="K681" s="167"/>
      <c r="L681" s="2"/>
      <c r="M681" s="152"/>
      <c r="N681" s="154">
        <f t="shared" si="209"/>
        <v>-72</v>
      </c>
    </row>
    <row r="682" spans="1:14" ht="25.5" x14ac:dyDescent="0.2">
      <c r="A682" s="562" t="s">
        <v>1430</v>
      </c>
      <c r="B682" s="563" t="s">
        <v>116</v>
      </c>
      <c r="C682" s="572">
        <v>104918</v>
      </c>
      <c r="D682" s="573" t="s">
        <v>2045</v>
      </c>
      <c r="E682" s="574" t="s">
        <v>97</v>
      </c>
      <c r="F682" s="575">
        <v>1865.92</v>
      </c>
      <c r="G682" s="659"/>
      <c r="H682" s="418" t="e">
        <f t="shared" si="216"/>
        <v>#VALUE!</v>
      </c>
      <c r="I682" s="418" t="e">
        <f t="shared" ref="I682" si="219">ROUND(H682*F682,2)</f>
        <v>#VALUE!</v>
      </c>
      <c r="J682" s="479" t="e">
        <f t="shared" si="217"/>
        <v>#VALUE!</v>
      </c>
      <c r="K682" s="167"/>
      <c r="L682" s="2"/>
      <c r="M682" s="152"/>
      <c r="N682" s="154"/>
    </row>
    <row r="683" spans="1:14" ht="38.25" x14ac:dyDescent="0.2">
      <c r="A683" s="556" t="s">
        <v>2044</v>
      </c>
      <c r="B683" s="569" t="s">
        <v>116</v>
      </c>
      <c r="C683" s="558">
        <v>96557</v>
      </c>
      <c r="D683" s="559" t="s">
        <v>220</v>
      </c>
      <c r="E683" s="560" t="s">
        <v>96</v>
      </c>
      <c r="F683" s="570">
        <f>5.61+6.12</f>
        <v>11.73</v>
      </c>
      <c r="G683" s="658"/>
      <c r="H683" s="427" t="e">
        <f t="shared" si="216"/>
        <v>#VALUE!</v>
      </c>
      <c r="I683" s="427" t="e">
        <f t="shared" si="218"/>
        <v>#VALUE!</v>
      </c>
      <c r="J683" s="498" t="e">
        <f t="shared" si="217"/>
        <v>#VALUE!</v>
      </c>
      <c r="K683" s="167"/>
      <c r="L683" s="2"/>
      <c r="M683" s="152"/>
      <c r="N683" s="154">
        <f t="shared" si="209"/>
        <v>-11.73</v>
      </c>
    </row>
    <row r="684" spans="1:14" ht="12.75" customHeight="1" x14ac:dyDescent="0.2">
      <c r="A684" s="253" t="s">
        <v>769</v>
      </c>
      <c r="B684" s="254"/>
      <c r="C684" s="255"/>
      <c r="D684" s="256" t="s">
        <v>224</v>
      </c>
      <c r="E684" s="257" t="e">
        <f>SUM(I685:I688)</f>
        <v>#VALUE!</v>
      </c>
      <c r="F684" s="258"/>
      <c r="G684" s="259"/>
      <c r="H684" s="258"/>
      <c r="I684" s="254"/>
      <c r="J684" s="260" t="e">
        <f>E684/$G$753</f>
        <v>#VALUE!</v>
      </c>
      <c r="K684" s="196"/>
      <c r="L684" s="2"/>
      <c r="M684" s="152"/>
      <c r="N684" s="154">
        <f t="shared" si="209"/>
        <v>0</v>
      </c>
    </row>
    <row r="685" spans="1:14" ht="12.75" customHeight="1" x14ac:dyDescent="0.2">
      <c r="A685" s="562" t="s">
        <v>1439</v>
      </c>
      <c r="B685" s="563" t="s">
        <v>116</v>
      </c>
      <c r="C685" s="564">
        <v>92415</v>
      </c>
      <c r="D685" s="565" t="s">
        <v>794</v>
      </c>
      <c r="E685" s="566" t="s">
        <v>107</v>
      </c>
      <c r="F685" s="567">
        <v>66.88</v>
      </c>
      <c r="G685" s="657"/>
      <c r="H685" s="418" t="e">
        <f>ROUND(G685*(1+$F$754),2)</f>
        <v>#VALUE!</v>
      </c>
      <c r="I685" s="418" t="e">
        <f>ROUND(H685*F685,2)</f>
        <v>#VALUE!</v>
      </c>
      <c r="J685" s="479" t="e">
        <f>I685/$G$753</f>
        <v>#VALUE!</v>
      </c>
      <c r="K685" s="167"/>
      <c r="L685" s="2"/>
      <c r="M685" s="152"/>
      <c r="N685" s="154">
        <f t="shared" si="209"/>
        <v>-66.88</v>
      </c>
    </row>
    <row r="686" spans="1:14" ht="12.75" customHeight="1" x14ac:dyDescent="0.2">
      <c r="A686" s="562" t="s">
        <v>1440</v>
      </c>
      <c r="B686" s="563" t="s">
        <v>116</v>
      </c>
      <c r="C686" s="564">
        <v>92762</v>
      </c>
      <c r="D686" s="565" t="s">
        <v>225</v>
      </c>
      <c r="E686" s="566" t="s">
        <v>97</v>
      </c>
      <c r="F686" s="567">
        <v>205.34</v>
      </c>
      <c r="G686" s="657"/>
      <c r="H686" s="418" t="e">
        <f>ROUND(G686*(1+$F$754),2)</f>
        <v>#VALUE!</v>
      </c>
      <c r="I686" s="418" t="e">
        <f t="shared" ref="I686:I688" si="220">ROUND(H686*F686,2)</f>
        <v>#VALUE!</v>
      </c>
      <c r="J686" s="479" t="e">
        <f>I686/$G$753</f>
        <v>#VALUE!</v>
      </c>
      <c r="K686" s="167"/>
      <c r="L686" s="2"/>
      <c r="M686" s="152"/>
      <c r="N686" s="154">
        <f t="shared" si="209"/>
        <v>-205.34</v>
      </c>
    </row>
    <row r="687" spans="1:14" ht="12.75" customHeight="1" x14ac:dyDescent="0.2">
      <c r="A687" s="562" t="s">
        <v>1441</v>
      </c>
      <c r="B687" s="563" t="s">
        <v>116</v>
      </c>
      <c r="C687" s="564">
        <v>92759</v>
      </c>
      <c r="D687" s="565" t="s">
        <v>227</v>
      </c>
      <c r="E687" s="566" t="s">
        <v>97</v>
      </c>
      <c r="F687" s="567">
        <v>92.03</v>
      </c>
      <c r="G687" s="657"/>
      <c r="H687" s="418" t="e">
        <f>ROUND(G687*(1+$F$754),2)</f>
        <v>#VALUE!</v>
      </c>
      <c r="I687" s="418" t="e">
        <f t="shared" si="220"/>
        <v>#VALUE!</v>
      </c>
      <c r="J687" s="479" t="e">
        <f>I687/$G$753</f>
        <v>#VALUE!</v>
      </c>
      <c r="K687" s="167"/>
      <c r="L687" s="2"/>
      <c r="M687" s="152"/>
      <c r="N687" s="154">
        <f t="shared" si="209"/>
        <v>-92.03</v>
      </c>
    </row>
    <row r="688" spans="1:14" ht="12.75" customHeight="1" x14ac:dyDescent="0.2">
      <c r="A688" s="556" t="s">
        <v>1442</v>
      </c>
      <c r="B688" s="569" t="s">
        <v>198</v>
      </c>
      <c r="C688" s="558" t="s">
        <v>795</v>
      </c>
      <c r="D688" s="559" t="s">
        <v>796</v>
      </c>
      <c r="E688" s="560" t="s">
        <v>797</v>
      </c>
      <c r="F688" s="570">
        <v>3.19</v>
      </c>
      <c r="G688" s="571">
        <f>Composições!G68</f>
        <v>0</v>
      </c>
      <c r="H688" s="427" t="e">
        <f>ROUND(G688*(1+$F$754),2)</f>
        <v>#VALUE!</v>
      </c>
      <c r="I688" s="427" t="e">
        <f t="shared" si="220"/>
        <v>#VALUE!</v>
      </c>
      <c r="J688" s="498" t="e">
        <f>I688/$G$753</f>
        <v>#VALUE!</v>
      </c>
      <c r="K688" s="167"/>
      <c r="L688" s="2"/>
      <c r="M688" s="152"/>
      <c r="N688" s="154">
        <f t="shared" si="209"/>
        <v>-3.19</v>
      </c>
    </row>
    <row r="689" spans="1:14" ht="12.75" customHeight="1" x14ac:dyDescent="0.2">
      <c r="A689" s="253" t="s">
        <v>770</v>
      </c>
      <c r="B689" s="254"/>
      <c r="C689" s="255"/>
      <c r="D689" s="256" t="s">
        <v>228</v>
      </c>
      <c r="E689" s="257" t="e">
        <f>SUM(I690:I693)</f>
        <v>#VALUE!</v>
      </c>
      <c r="F689" s="258"/>
      <c r="G689" s="259"/>
      <c r="H689" s="258"/>
      <c r="I689" s="254"/>
      <c r="J689" s="260" t="e">
        <f>E689/$G$753</f>
        <v>#VALUE!</v>
      </c>
      <c r="K689" s="196"/>
      <c r="L689" s="2"/>
      <c r="M689" s="152"/>
      <c r="N689" s="154">
        <f t="shared" si="209"/>
        <v>0</v>
      </c>
    </row>
    <row r="690" spans="1:14" ht="12.75" customHeight="1" x14ac:dyDescent="0.2">
      <c r="A690" s="562" t="s">
        <v>1438</v>
      </c>
      <c r="B690" s="563" t="s">
        <v>116</v>
      </c>
      <c r="C690" s="564">
        <v>92451</v>
      </c>
      <c r="D690" s="565" t="s">
        <v>798</v>
      </c>
      <c r="E690" s="566" t="s">
        <v>107</v>
      </c>
      <c r="F690" s="567">
        <v>67.34</v>
      </c>
      <c r="G690" s="657"/>
      <c r="H690" s="418" t="e">
        <f>ROUND(G690*(1+$F$754),2)</f>
        <v>#VALUE!</v>
      </c>
      <c r="I690" s="418" t="e">
        <f>ROUND(H690*F690,2)</f>
        <v>#VALUE!</v>
      </c>
      <c r="J690" s="479" t="e">
        <f>I690/$G$753</f>
        <v>#VALUE!</v>
      </c>
      <c r="K690" s="167"/>
      <c r="L690" s="2"/>
      <c r="M690" s="152"/>
      <c r="N690" s="154">
        <f t="shared" si="209"/>
        <v>-67.34</v>
      </c>
    </row>
    <row r="691" spans="1:14" ht="12.75" customHeight="1" x14ac:dyDescent="0.2">
      <c r="A691" s="562" t="s">
        <v>1431</v>
      </c>
      <c r="B691" s="563" t="s">
        <v>116</v>
      </c>
      <c r="C691" s="564">
        <v>92761</v>
      </c>
      <c r="D691" s="565" t="s">
        <v>229</v>
      </c>
      <c r="E691" s="566" t="s">
        <v>97</v>
      </c>
      <c r="F691" s="567">
        <v>202.7</v>
      </c>
      <c r="G691" s="657"/>
      <c r="H691" s="418" t="e">
        <f>ROUND(G691*(1+$F$754),2)</f>
        <v>#VALUE!</v>
      </c>
      <c r="I691" s="418" t="e">
        <f t="shared" ref="I691:I693" si="221">ROUND(H691*F691,2)</f>
        <v>#VALUE!</v>
      </c>
      <c r="J691" s="479" t="e">
        <f>I691/$G$753</f>
        <v>#VALUE!</v>
      </c>
      <c r="K691" s="167"/>
      <c r="L691" s="2"/>
      <c r="M691" s="152"/>
      <c r="N691" s="154">
        <f t="shared" si="209"/>
        <v>-202.7</v>
      </c>
    </row>
    <row r="692" spans="1:14" ht="12.75" customHeight="1" x14ac:dyDescent="0.2">
      <c r="A692" s="562" t="s">
        <v>1443</v>
      </c>
      <c r="B692" s="563" t="s">
        <v>116</v>
      </c>
      <c r="C692" s="564">
        <v>92759</v>
      </c>
      <c r="D692" s="565" t="s">
        <v>227</v>
      </c>
      <c r="E692" s="566" t="s">
        <v>97</v>
      </c>
      <c r="F692" s="567">
        <v>74.03</v>
      </c>
      <c r="G692" s="657"/>
      <c r="H692" s="418" t="e">
        <f>ROUND(G692*(1+$F$754),2)</f>
        <v>#VALUE!</v>
      </c>
      <c r="I692" s="418" t="e">
        <f t="shared" si="221"/>
        <v>#VALUE!</v>
      </c>
      <c r="J692" s="479" t="e">
        <f>I692/$G$753</f>
        <v>#VALUE!</v>
      </c>
      <c r="K692" s="167"/>
      <c r="L692" s="2"/>
      <c r="M692" s="152"/>
      <c r="N692" s="154">
        <f t="shared" si="209"/>
        <v>-74.03</v>
      </c>
    </row>
    <row r="693" spans="1:14" ht="12.75" customHeight="1" x14ac:dyDescent="0.2">
      <c r="A693" s="556" t="s">
        <v>1444</v>
      </c>
      <c r="B693" s="569" t="s">
        <v>198</v>
      </c>
      <c r="C693" s="558" t="s">
        <v>799</v>
      </c>
      <c r="D693" s="559" t="s">
        <v>800</v>
      </c>
      <c r="E693" s="560" t="s">
        <v>801</v>
      </c>
      <c r="F693" s="570">
        <v>3.49</v>
      </c>
      <c r="G693" s="571">
        <f>Composições!G79</f>
        <v>0</v>
      </c>
      <c r="H693" s="427" t="e">
        <f>ROUND(G693*(1+$F$754),2)</f>
        <v>#VALUE!</v>
      </c>
      <c r="I693" s="427" t="e">
        <f t="shared" si="221"/>
        <v>#VALUE!</v>
      </c>
      <c r="J693" s="498" t="e">
        <f>I693/$G$753</f>
        <v>#VALUE!</v>
      </c>
      <c r="K693" s="167"/>
      <c r="L693" s="2"/>
      <c r="M693" s="152"/>
      <c r="N693" s="154">
        <f t="shared" si="209"/>
        <v>-3.49</v>
      </c>
    </row>
    <row r="694" spans="1:14" ht="12.75" customHeight="1" x14ac:dyDescent="0.2">
      <c r="A694" s="253" t="s">
        <v>771</v>
      </c>
      <c r="B694" s="254"/>
      <c r="C694" s="255"/>
      <c r="D694" s="256" t="s">
        <v>135</v>
      </c>
      <c r="E694" s="257" t="e">
        <f>SUM(I695)</f>
        <v>#VALUE!</v>
      </c>
      <c r="F694" s="258"/>
      <c r="G694" s="259"/>
      <c r="H694" s="258"/>
      <c r="I694" s="254"/>
      <c r="J694" s="260" t="e">
        <f>E694/$G$753</f>
        <v>#VALUE!</v>
      </c>
      <c r="K694" s="196"/>
      <c r="L694" s="2"/>
      <c r="M694" s="152"/>
      <c r="N694" s="154">
        <f t="shared" ref="N694:N712" si="222">M694-F694</f>
        <v>0</v>
      </c>
    </row>
    <row r="695" spans="1:14" ht="12.75" customHeight="1" x14ac:dyDescent="0.2">
      <c r="A695" s="532" t="s">
        <v>772</v>
      </c>
      <c r="B695" s="576" t="s">
        <v>198</v>
      </c>
      <c r="C695" s="534" t="s">
        <v>267</v>
      </c>
      <c r="D695" s="577" t="s">
        <v>901</v>
      </c>
      <c r="E695" s="535" t="s">
        <v>837</v>
      </c>
      <c r="F695" s="578">
        <v>93.53</v>
      </c>
      <c r="G695" s="579">
        <f>Composições!G505</f>
        <v>0</v>
      </c>
      <c r="H695" s="538" t="e">
        <f>ROUND(G695*(1+$F$754),2)</f>
        <v>#VALUE!</v>
      </c>
      <c r="I695" s="538" t="e">
        <f>ROUND(H695*F695,2)</f>
        <v>#VALUE!</v>
      </c>
      <c r="J695" s="580" t="e">
        <f>I695/$G$753</f>
        <v>#VALUE!</v>
      </c>
      <c r="K695" s="167"/>
      <c r="L695" s="2"/>
      <c r="M695" s="152"/>
      <c r="N695" s="154">
        <f t="shared" si="222"/>
        <v>-93.53</v>
      </c>
    </row>
    <row r="696" spans="1:14" ht="12.75" customHeight="1" x14ac:dyDescent="0.2">
      <c r="A696" s="253" t="s">
        <v>1432</v>
      </c>
      <c r="B696" s="254"/>
      <c r="C696" s="255"/>
      <c r="D696" s="256" t="s">
        <v>1258</v>
      </c>
      <c r="E696" s="257" t="e">
        <f>SUM(I697:I698)</f>
        <v>#VALUE!</v>
      </c>
      <c r="F696" s="258"/>
      <c r="G696" s="259"/>
      <c r="H696" s="258"/>
      <c r="I696" s="254"/>
      <c r="J696" s="260" t="e">
        <f>E696/$G$753</f>
        <v>#VALUE!</v>
      </c>
      <c r="K696" s="196"/>
      <c r="L696" s="2"/>
      <c r="M696" s="152"/>
      <c r="N696" s="154">
        <f t="shared" si="222"/>
        <v>0</v>
      </c>
    </row>
    <row r="697" spans="1:14" ht="12.75" customHeight="1" x14ac:dyDescent="0.2">
      <c r="A697" s="562" t="s">
        <v>1437</v>
      </c>
      <c r="B697" s="563" t="s">
        <v>116</v>
      </c>
      <c r="C697" s="564">
        <v>103368</v>
      </c>
      <c r="D697" s="565" t="s">
        <v>819</v>
      </c>
      <c r="E697" s="566" t="s">
        <v>107</v>
      </c>
      <c r="F697" s="567">
        <v>266.89</v>
      </c>
      <c r="G697" s="657"/>
      <c r="H697" s="418" t="e">
        <f>ROUND(G697*(1+$F$754),2)</f>
        <v>#VALUE!</v>
      </c>
      <c r="I697" s="418" t="e">
        <f>ROUND(H697*F697,2)</f>
        <v>#VALUE!</v>
      </c>
      <c r="J697" s="479" t="e">
        <f>I697/$G$753</f>
        <v>#VALUE!</v>
      </c>
      <c r="K697" s="167"/>
      <c r="L697" s="2"/>
      <c r="M697" s="152"/>
      <c r="N697" s="154">
        <f t="shared" si="222"/>
        <v>-266.89</v>
      </c>
    </row>
    <row r="698" spans="1:14" ht="12.75" customHeight="1" x14ac:dyDescent="0.2">
      <c r="A698" s="556" t="s">
        <v>1450</v>
      </c>
      <c r="B698" s="569" t="s">
        <v>116</v>
      </c>
      <c r="C698" s="558">
        <v>93200</v>
      </c>
      <c r="D698" s="559" t="s">
        <v>646</v>
      </c>
      <c r="E698" s="560" t="s">
        <v>127</v>
      </c>
      <c r="F698" s="570">
        <v>129.58000000000001</v>
      </c>
      <c r="G698" s="658"/>
      <c r="H698" s="427" t="e">
        <f>ROUND(G698*(1+$F$754),2)</f>
        <v>#VALUE!</v>
      </c>
      <c r="I698" s="427" t="e">
        <f>ROUND(H698*F698,2)</f>
        <v>#VALUE!</v>
      </c>
      <c r="J698" s="498" t="e">
        <f>I698/$G$753</f>
        <v>#VALUE!</v>
      </c>
      <c r="K698" s="167"/>
      <c r="L698" s="2"/>
      <c r="M698" s="152"/>
      <c r="N698" s="154">
        <f t="shared" si="222"/>
        <v>-129.58000000000001</v>
      </c>
    </row>
    <row r="699" spans="1:14" ht="12.75" customHeight="1" x14ac:dyDescent="0.2">
      <c r="A699" s="253" t="s">
        <v>1433</v>
      </c>
      <c r="B699" s="254"/>
      <c r="C699" s="255"/>
      <c r="D699" s="256" t="s">
        <v>1267</v>
      </c>
      <c r="E699" s="257" t="e">
        <f>SUM(I700:I704)</f>
        <v>#VALUE!</v>
      </c>
      <c r="F699" s="258"/>
      <c r="G699" s="259"/>
      <c r="H699" s="258"/>
      <c r="I699" s="254"/>
      <c r="J699" s="260" t="e">
        <f>E699/$G$753</f>
        <v>#VALUE!</v>
      </c>
      <c r="K699" s="196"/>
      <c r="L699" s="2"/>
      <c r="M699" s="152"/>
      <c r="N699" s="154">
        <f t="shared" si="222"/>
        <v>0</v>
      </c>
    </row>
    <row r="700" spans="1:14" ht="45.75" customHeight="1" x14ac:dyDescent="0.2">
      <c r="A700" s="562" t="s">
        <v>1436</v>
      </c>
      <c r="B700" s="563" t="s">
        <v>198</v>
      </c>
      <c r="C700" s="564" t="s">
        <v>1259</v>
      </c>
      <c r="D700" s="565" t="s">
        <v>1260</v>
      </c>
      <c r="E700" s="566" t="s">
        <v>837</v>
      </c>
      <c r="F700" s="567">
        <v>269.2</v>
      </c>
      <c r="G700" s="568">
        <f>Composições!G1863</f>
        <v>0</v>
      </c>
      <c r="H700" s="418" t="e">
        <f>ROUND(G700*(1+$F$754),2)</f>
        <v>#VALUE!</v>
      </c>
      <c r="I700" s="418" t="e">
        <f>ROUND(H700*F700,2)</f>
        <v>#VALUE!</v>
      </c>
      <c r="J700" s="479" t="e">
        <f>I700/$G$753</f>
        <v>#VALUE!</v>
      </c>
      <c r="K700" s="167"/>
      <c r="L700" s="2"/>
      <c r="M700" s="152"/>
      <c r="N700" s="154">
        <f t="shared" si="222"/>
        <v>-269.2</v>
      </c>
    </row>
    <row r="701" spans="1:14" ht="44.25" customHeight="1" x14ac:dyDescent="0.2">
      <c r="A701" s="562" t="s">
        <v>1445</v>
      </c>
      <c r="B701" s="563" t="s">
        <v>198</v>
      </c>
      <c r="C701" s="564" t="s">
        <v>1261</v>
      </c>
      <c r="D701" s="565" t="s">
        <v>1262</v>
      </c>
      <c r="E701" s="566" t="s">
        <v>837</v>
      </c>
      <c r="F701" s="567">
        <v>269.2</v>
      </c>
      <c r="G701" s="568">
        <f>Composições!G1871</f>
        <v>0</v>
      </c>
      <c r="H701" s="418" t="e">
        <f>ROUND(G701*(1+$F$754),2)</f>
        <v>#VALUE!</v>
      </c>
      <c r="I701" s="418" t="e">
        <f t="shared" ref="I701:I704" si="223">ROUND(H701*F701,2)</f>
        <v>#VALUE!</v>
      </c>
      <c r="J701" s="479" t="e">
        <f>I701/$G$753</f>
        <v>#VALUE!</v>
      </c>
      <c r="K701" s="167"/>
      <c r="L701" s="2"/>
      <c r="M701" s="152"/>
      <c r="N701" s="154">
        <f t="shared" si="222"/>
        <v>-269.2</v>
      </c>
    </row>
    <row r="702" spans="1:14" ht="48" customHeight="1" x14ac:dyDescent="0.2">
      <c r="A702" s="562" t="s">
        <v>1446</v>
      </c>
      <c r="B702" s="563" t="s">
        <v>198</v>
      </c>
      <c r="C702" s="564" t="s">
        <v>1263</v>
      </c>
      <c r="D702" s="565" t="s">
        <v>1264</v>
      </c>
      <c r="E702" s="566" t="s">
        <v>842</v>
      </c>
      <c r="F702" s="567">
        <v>269.2</v>
      </c>
      <c r="G702" s="568">
        <f>Composições!G1879</f>
        <v>0</v>
      </c>
      <c r="H702" s="418" t="e">
        <f>ROUND(G702*(1+$F$754),2)</f>
        <v>#VALUE!</v>
      </c>
      <c r="I702" s="418" t="e">
        <f t="shared" si="223"/>
        <v>#VALUE!</v>
      </c>
      <c r="J702" s="479" t="e">
        <f>I702/$G$753</f>
        <v>#VALUE!</v>
      </c>
      <c r="K702" s="167"/>
      <c r="L702" s="2"/>
      <c r="M702" s="152"/>
      <c r="N702" s="154">
        <f t="shared" si="222"/>
        <v>-269.2</v>
      </c>
    </row>
    <row r="703" spans="1:14" ht="38.25" x14ac:dyDescent="0.2">
      <c r="A703" s="562" t="s">
        <v>1447</v>
      </c>
      <c r="B703" s="563" t="s">
        <v>198</v>
      </c>
      <c r="C703" s="564" t="s">
        <v>1265</v>
      </c>
      <c r="D703" s="565" t="s">
        <v>1266</v>
      </c>
      <c r="E703" s="566" t="s">
        <v>837</v>
      </c>
      <c r="F703" s="567">
        <v>269.2</v>
      </c>
      <c r="G703" s="568">
        <f>Composições!G1888</f>
        <v>0</v>
      </c>
      <c r="H703" s="418" t="e">
        <f>ROUND(G703*(1+$F$754),2)</f>
        <v>#VALUE!</v>
      </c>
      <c r="I703" s="418" t="e">
        <f t="shared" si="223"/>
        <v>#VALUE!</v>
      </c>
      <c r="J703" s="479" t="e">
        <f>I703/$G$753</f>
        <v>#VALUE!</v>
      </c>
      <c r="K703" s="167"/>
      <c r="L703" s="2"/>
      <c r="M703" s="152"/>
      <c r="N703" s="154">
        <f t="shared" si="222"/>
        <v>-269.2</v>
      </c>
    </row>
    <row r="704" spans="1:14" ht="12.75" customHeight="1" x14ac:dyDescent="0.2">
      <c r="A704" s="556" t="s">
        <v>1448</v>
      </c>
      <c r="B704" s="569" t="s">
        <v>116</v>
      </c>
      <c r="C704" s="558">
        <v>101979</v>
      </c>
      <c r="D704" s="559" t="s">
        <v>900</v>
      </c>
      <c r="E704" s="560" t="s">
        <v>127</v>
      </c>
      <c r="F704" s="570">
        <v>85.08</v>
      </c>
      <c r="G704" s="658"/>
      <c r="H704" s="427" t="e">
        <f>ROUND(G704*(1+$F$754),2)</f>
        <v>#VALUE!</v>
      </c>
      <c r="I704" s="427" t="e">
        <f t="shared" si="223"/>
        <v>#VALUE!</v>
      </c>
      <c r="J704" s="498" t="e">
        <f>I704/$G$753</f>
        <v>#VALUE!</v>
      </c>
      <c r="K704" s="167"/>
      <c r="L704" s="2"/>
      <c r="M704" s="152"/>
      <c r="N704" s="154">
        <f t="shared" si="222"/>
        <v>-85.08</v>
      </c>
    </row>
    <row r="705" spans="1:14" ht="12.75" customHeight="1" x14ac:dyDescent="0.2">
      <c r="A705" s="253" t="s">
        <v>1434</v>
      </c>
      <c r="B705" s="254"/>
      <c r="C705" s="255"/>
      <c r="D705" s="256" t="s">
        <v>1268</v>
      </c>
      <c r="E705" s="257" t="e">
        <f>SUM(I706:I707)</f>
        <v>#VALUE!</v>
      </c>
      <c r="F705" s="258"/>
      <c r="G705" s="259"/>
      <c r="H705" s="258"/>
      <c r="I705" s="254"/>
      <c r="J705" s="260" t="e">
        <f>E705/$G$753</f>
        <v>#VALUE!</v>
      </c>
      <c r="K705" s="196"/>
      <c r="L705" s="2"/>
      <c r="M705" s="152"/>
      <c r="N705" s="154">
        <f t="shared" si="222"/>
        <v>0</v>
      </c>
    </row>
    <row r="706" spans="1:14" ht="12.75" customHeight="1" x14ac:dyDescent="0.2">
      <c r="A706" s="562" t="s">
        <v>1435</v>
      </c>
      <c r="B706" s="563" t="s">
        <v>198</v>
      </c>
      <c r="C706" s="564" t="s">
        <v>1269</v>
      </c>
      <c r="D706" s="565" t="s">
        <v>1270</v>
      </c>
      <c r="E706" s="566" t="s">
        <v>837</v>
      </c>
      <c r="F706" s="567">
        <v>269.2</v>
      </c>
      <c r="G706" s="568">
        <f>Composições!G1897</f>
        <v>0</v>
      </c>
      <c r="H706" s="418" t="e">
        <f>ROUND(G706*(1+$F$754),2)</f>
        <v>#VALUE!</v>
      </c>
      <c r="I706" s="418" t="e">
        <f>ROUND(H706*F706,2)</f>
        <v>#VALUE!</v>
      </c>
      <c r="J706" s="479" t="e">
        <f>I706/$G$753</f>
        <v>#VALUE!</v>
      </c>
      <c r="K706" s="167"/>
      <c r="L706" s="2"/>
      <c r="M706" s="152"/>
      <c r="N706" s="154">
        <f t="shared" si="222"/>
        <v>-269.2</v>
      </c>
    </row>
    <row r="707" spans="1:14" ht="12.75" customHeight="1" x14ac:dyDescent="0.2">
      <c r="A707" s="556" t="s">
        <v>1449</v>
      </c>
      <c r="B707" s="569" t="s">
        <v>198</v>
      </c>
      <c r="C707" s="558" t="s">
        <v>1271</v>
      </c>
      <c r="D707" s="559" t="s">
        <v>1272</v>
      </c>
      <c r="E707" s="560" t="s">
        <v>837</v>
      </c>
      <c r="F707" s="570">
        <v>269.2</v>
      </c>
      <c r="G707" s="571">
        <f>Composições!G1905</f>
        <v>0</v>
      </c>
      <c r="H707" s="427" t="e">
        <f>ROUND(G707*(1+$F$754),2)</f>
        <v>#VALUE!</v>
      </c>
      <c r="I707" s="427" t="e">
        <f>ROUND(H707*F707,2)</f>
        <v>#VALUE!</v>
      </c>
      <c r="J707" s="498" t="e">
        <f>I707/$G$753</f>
        <v>#VALUE!</v>
      </c>
      <c r="K707" s="167"/>
      <c r="L707" s="2"/>
      <c r="N707" s="154">
        <f t="shared" si="222"/>
        <v>-269.2</v>
      </c>
    </row>
    <row r="708" spans="1:14" ht="12.75" customHeight="1" x14ac:dyDescent="0.2">
      <c r="A708" s="581">
        <v>25</v>
      </c>
      <c r="B708" s="582"/>
      <c r="C708" s="583"/>
      <c r="D708" s="584" t="s">
        <v>628</v>
      </c>
      <c r="E708" s="585" t="e">
        <f>E709</f>
        <v>#VALUE!</v>
      </c>
      <c r="F708" s="586"/>
      <c r="G708" s="585"/>
      <c r="H708" s="586"/>
      <c r="I708" s="586"/>
      <c r="J708" s="587" t="e">
        <f>E708/$G$753</f>
        <v>#VALUE!</v>
      </c>
      <c r="K708" s="196"/>
      <c r="L708" s="156"/>
      <c r="M708" s="2"/>
      <c r="N708" s="154">
        <f t="shared" si="222"/>
        <v>0</v>
      </c>
    </row>
    <row r="709" spans="1:14" ht="12.75" customHeight="1" x14ac:dyDescent="0.2">
      <c r="A709" s="253" t="s">
        <v>1273</v>
      </c>
      <c r="B709" s="254"/>
      <c r="C709" s="255"/>
      <c r="D709" s="256" t="s">
        <v>89</v>
      </c>
      <c r="E709" s="257" t="e">
        <f>SUM(I710:I713)</f>
        <v>#VALUE!</v>
      </c>
      <c r="F709" s="258"/>
      <c r="G709" s="259"/>
      <c r="H709" s="258"/>
      <c r="I709" s="254"/>
      <c r="J709" s="260" t="e">
        <f>E709/$G$753</f>
        <v>#VALUE!</v>
      </c>
      <c r="K709" s="196"/>
      <c r="L709" s="157"/>
      <c r="M709" s="2"/>
      <c r="N709" s="154">
        <f t="shared" si="222"/>
        <v>0</v>
      </c>
    </row>
    <row r="710" spans="1:14" ht="12.75" customHeight="1" x14ac:dyDescent="0.2">
      <c r="A710" s="562" t="s">
        <v>1451</v>
      </c>
      <c r="B710" s="563" t="s">
        <v>198</v>
      </c>
      <c r="C710" s="564" t="s">
        <v>1274</v>
      </c>
      <c r="D710" s="565" t="s">
        <v>1275</v>
      </c>
      <c r="E710" s="566" t="s">
        <v>837</v>
      </c>
      <c r="F710" s="567">
        <v>961.87</v>
      </c>
      <c r="G710" s="568">
        <f>Composições!G1913</f>
        <v>0</v>
      </c>
      <c r="H710" s="418" t="e">
        <f>ROUND(G710*(1+$F$754),2)</f>
        <v>#VALUE!</v>
      </c>
      <c r="I710" s="418" t="e">
        <f>ROUND(H710*F710,2)</f>
        <v>#VALUE!</v>
      </c>
      <c r="J710" s="479" t="e">
        <f>I710/$G$753</f>
        <v>#VALUE!</v>
      </c>
      <c r="K710" s="167"/>
      <c r="L710" s="2"/>
      <c r="M710" s="152"/>
      <c r="N710" s="154">
        <f t="shared" si="222"/>
        <v>-961.87</v>
      </c>
    </row>
    <row r="711" spans="1:14" ht="12.75" customHeight="1" x14ac:dyDescent="0.2">
      <c r="A711" s="562" t="s">
        <v>1452</v>
      </c>
      <c r="B711" s="563" t="s">
        <v>198</v>
      </c>
      <c r="C711" s="564" t="s">
        <v>1276</v>
      </c>
      <c r="D711" s="565" t="s">
        <v>1277</v>
      </c>
      <c r="E711" s="566" t="s">
        <v>837</v>
      </c>
      <c r="F711" s="567">
        <v>961.87</v>
      </c>
      <c r="G711" s="568">
        <f>Composições!G1919</f>
        <v>0</v>
      </c>
      <c r="H711" s="418" t="e">
        <f>ROUND(G711*(1+$F$754),2)</f>
        <v>#VALUE!</v>
      </c>
      <c r="I711" s="418" t="e">
        <f t="shared" ref="I711:I713" si="224">ROUND(H711*F711,2)</f>
        <v>#VALUE!</v>
      </c>
      <c r="J711" s="479" t="e">
        <f>I711/$G$753</f>
        <v>#VALUE!</v>
      </c>
      <c r="K711" s="167"/>
      <c r="L711" s="2"/>
      <c r="M711" s="152"/>
      <c r="N711" s="154">
        <f t="shared" si="222"/>
        <v>-961.87</v>
      </c>
    </row>
    <row r="712" spans="1:14" ht="28.5" customHeight="1" x14ac:dyDescent="0.2">
      <c r="A712" s="562" t="s">
        <v>1453</v>
      </c>
      <c r="B712" s="563" t="s">
        <v>198</v>
      </c>
      <c r="C712" s="564" t="s">
        <v>1278</v>
      </c>
      <c r="D712" s="565" t="s">
        <v>1279</v>
      </c>
      <c r="E712" s="566" t="s">
        <v>775</v>
      </c>
      <c r="F712" s="567">
        <v>1</v>
      </c>
      <c r="G712" s="568">
        <f>Composições!G1929</f>
        <v>0</v>
      </c>
      <c r="H712" s="418" t="e">
        <f>ROUND(G712*(1+$F$754),2)</f>
        <v>#VALUE!</v>
      </c>
      <c r="I712" s="418" t="e">
        <f t="shared" si="224"/>
        <v>#VALUE!</v>
      </c>
      <c r="J712" s="479" t="e">
        <f>I712/$G$753</f>
        <v>#VALUE!</v>
      </c>
      <c r="K712" s="167"/>
      <c r="L712" s="2"/>
      <c r="M712" s="152"/>
      <c r="N712" s="154">
        <f t="shared" si="222"/>
        <v>-1</v>
      </c>
    </row>
    <row r="713" spans="1:14" ht="28.5" customHeight="1" thickBot="1" x14ac:dyDescent="0.25">
      <c r="A713" s="588" t="s">
        <v>1929</v>
      </c>
      <c r="B713" s="589" t="s">
        <v>1930</v>
      </c>
      <c r="C713" s="590">
        <v>9691</v>
      </c>
      <c r="D713" s="591" t="s">
        <v>1931</v>
      </c>
      <c r="E713" s="592" t="s">
        <v>775</v>
      </c>
      <c r="F713" s="592">
        <v>1</v>
      </c>
      <c r="G713" s="660"/>
      <c r="H713" s="593" t="e">
        <f>ROUND(G713*(1+$F$754),2)</f>
        <v>#VALUE!</v>
      </c>
      <c r="I713" s="593" t="e">
        <f t="shared" si="224"/>
        <v>#VALUE!</v>
      </c>
      <c r="J713" s="594" t="e">
        <f>I713/$G$753</f>
        <v>#VALUE!</v>
      </c>
      <c r="K713" s="167"/>
      <c r="L713" s="157"/>
      <c r="M713" s="152"/>
      <c r="N713" s="154"/>
    </row>
    <row r="714" spans="1:14" ht="13.5" customHeight="1" thickBot="1" x14ac:dyDescent="0.25">
      <c r="A714" s="595">
        <v>26</v>
      </c>
      <c r="B714" s="596"/>
      <c r="C714" s="597"/>
      <c r="D714" s="598" t="s">
        <v>2024</v>
      </c>
      <c r="E714" s="599" t="e">
        <f>E715</f>
        <v>#VALUE!</v>
      </c>
      <c r="F714" s="600"/>
      <c r="G714" s="599"/>
      <c r="H714" s="600"/>
      <c r="I714" s="600"/>
      <c r="J714" s="601" t="e">
        <f>E714/$G$753</f>
        <v>#VALUE!</v>
      </c>
      <c r="K714" s="167"/>
      <c r="L714" s="157"/>
      <c r="M714" s="152"/>
      <c r="N714" s="154"/>
    </row>
    <row r="715" spans="1:14" ht="17.25" customHeight="1" x14ac:dyDescent="0.2">
      <c r="A715" s="253" t="s">
        <v>2023</v>
      </c>
      <c r="B715" s="254"/>
      <c r="C715" s="255"/>
      <c r="D715" s="602" t="s">
        <v>2042</v>
      </c>
      <c r="E715" s="257" t="e">
        <f>SUM(I716:I722)</f>
        <v>#VALUE!</v>
      </c>
      <c r="F715" s="258"/>
      <c r="G715" s="259"/>
      <c r="H715" s="258"/>
      <c r="I715" s="254"/>
      <c r="J715" s="260" t="e">
        <f>E715/$G$753</f>
        <v>#VALUE!</v>
      </c>
      <c r="K715" s="167"/>
      <c r="L715" s="157"/>
      <c r="M715" s="152"/>
      <c r="N715" s="154"/>
    </row>
    <row r="716" spans="1:14" ht="28.5" customHeight="1" x14ac:dyDescent="0.2">
      <c r="A716" s="562" t="s">
        <v>2026</v>
      </c>
      <c r="B716" s="563" t="s">
        <v>116</v>
      </c>
      <c r="C716" s="564">
        <v>100982</v>
      </c>
      <c r="D716" s="553" t="s">
        <v>2033</v>
      </c>
      <c r="E716" s="566" t="s">
        <v>96</v>
      </c>
      <c r="F716" s="567">
        <v>85.48</v>
      </c>
      <c r="G716" s="657"/>
      <c r="H716" s="418" t="e">
        <f t="shared" ref="H716:H722" si="225">ROUND(G716*(1+$F$754),2)</f>
        <v>#VALUE!</v>
      </c>
      <c r="I716" s="418" t="e">
        <f>ROUND(H716*F716,2)</f>
        <v>#VALUE!</v>
      </c>
      <c r="J716" s="479" t="e">
        <f t="shared" ref="J716:J722" si="226">I716/$G$753</f>
        <v>#VALUE!</v>
      </c>
      <c r="K716" s="167"/>
      <c r="L716" s="157"/>
      <c r="M716" s="152"/>
      <c r="N716" s="154"/>
    </row>
    <row r="717" spans="1:14" ht="28.5" customHeight="1" x14ac:dyDescent="0.2">
      <c r="A717" s="562" t="s">
        <v>2027</v>
      </c>
      <c r="B717" s="563" t="s">
        <v>116</v>
      </c>
      <c r="C717" s="564">
        <v>95875</v>
      </c>
      <c r="D717" s="565" t="s">
        <v>2034</v>
      </c>
      <c r="E717" s="566" t="s">
        <v>2035</v>
      </c>
      <c r="F717" s="567">
        <v>1602.75</v>
      </c>
      <c r="G717" s="657"/>
      <c r="H717" s="418" t="e">
        <f t="shared" si="225"/>
        <v>#VALUE!</v>
      </c>
      <c r="I717" s="418" t="e">
        <f t="shared" ref="I717:I722" si="227">ROUND(H717*F717,2)</f>
        <v>#VALUE!</v>
      </c>
      <c r="J717" s="479" t="e">
        <f t="shared" si="226"/>
        <v>#VALUE!</v>
      </c>
      <c r="K717" s="167"/>
      <c r="L717" s="157"/>
      <c r="M717" s="152"/>
      <c r="N717" s="154"/>
    </row>
    <row r="718" spans="1:14" ht="28.5" customHeight="1" x14ac:dyDescent="0.2">
      <c r="A718" s="562" t="s">
        <v>2028</v>
      </c>
      <c r="B718" s="563" t="s">
        <v>117</v>
      </c>
      <c r="C718" s="564" t="s">
        <v>2025</v>
      </c>
      <c r="D718" s="565" t="s">
        <v>2036</v>
      </c>
      <c r="E718" s="566" t="s">
        <v>2037</v>
      </c>
      <c r="F718" s="567">
        <v>128.21</v>
      </c>
      <c r="G718" s="657"/>
      <c r="H718" s="418" t="e">
        <f t="shared" si="225"/>
        <v>#VALUE!</v>
      </c>
      <c r="I718" s="418" t="e">
        <f t="shared" si="227"/>
        <v>#VALUE!</v>
      </c>
      <c r="J718" s="479" t="e">
        <f t="shared" si="226"/>
        <v>#VALUE!</v>
      </c>
      <c r="K718" s="167"/>
      <c r="L718" s="157"/>
      <c r="M718" s="152"/>
      <c r="N718" s="154"/>
    </row>
    <row r="719" spans="1:14" ht="40.5" customHeight="1" x14ac:dyDescent="0.2">
      <c r="A719" s="562" t="s">
        <v>2029</v>
      </c>
      <c r="B719" s="563" t="s">
        <v>116</v>
      </c>
      <c r="C719" s="564">
        <v>102684</v>
      </c>
      <c r="D719" s="565" t="s">
        <v>2038</v>
      </c>
      <c r="E719" s="566" t="s">
        <v>127</v>
      </c>
      <c r="F719" s="567">
        <v>144.25</v>
      </c>
      <c r="G719" s="657"/>
      <c r="H719" s="418" t="e">
        <f t="shared" si="225"/>
        <v>#VALUE!</v>
      </c>
      <c r="I719" s="418" t="e">
        <f t="shared" si="227"/>
        <v>#VALUE!</v>
      </c>
      <c r="J719" s="479" t="e">
        <f t="shared" si="226"/>
        <v>#VALUE!</v>
      </c>
      <c r="K719" s="167"/>
      <c r="L719" s="157"/>
      <c r="M719" s="152"/>
      <c r="N719" s="154"/>
    </row>
    <row r="720" spans="1:14" ht="39.75" customHeight="1" x14ac:dyDescent="0.2">
      <c r="A720" s="562" t="s">
        <v>2030</v>
      </c>
      <c r="B720" s="563" t="s">
        <v>116</v>
      </c>
      <c r="C720" s="564">
        <v>102693</v>
      </c>
      <c r="D720" s="565" t="s">
        <v>2039</v>
      </c>
      <c r="E720" s="566" t="s">
        <v>127</v>
      </c>
      <c r="F720" s="567">
        <v>86.8</v>
      </c>
      <c r="G720" s="657"/>
      <c r="H720" s="418" t="e">
        <f t="shared" si="225"/>
        <v>#VALUE!</v>
      </c>
      <c r="I720" s="418" t="e">
        <f t="shared" si="227"/>
        <v>#VALUE!</v>
      </c>
      <c r="J720" s="479" t="e">
        <f t="shared" si="226"/>
        <v>#VALUE!</v>
      </c>
      <c r="K720" s="167"/>
      <c r="L720" s="157"/>
      <c r="M720" s="152"/>
      <c r="N720" s="154"/>
    </row>
    <row r="721" spans="1:14" ht="38.25" x14ac:dyDescent="0.2">
      <c r="A721" s="562" t="s">
        <v>2031</v>
      </c>
      <c r="B721" s="563" t="s">
        <v>116</v>
      </c>
      <c r="C721" s="564">
        <v>97902</v>
      </c>
      <c r="D721" s="565" t="s">
        <v>2040</v>
      </c>
      <c r="E721" s="566" t="s">
        <v>14</v>
      </c>
      <c r="F721" s="567">
        <v>8</v>
      </c>
      <c r="G721" s="657"/>
      <c r="H721" s="418" t="e">
        <f t="shared" si="225"/>
        <v>#VALUE!</v>
      </c>
      <c r="I721" s="418" t="e">
        <f t="shared" si="227"/>
        <v>#VALUE!</v>
      </c>
      <c r="J721" s="479" t="e">
        <f t="shared" si="226"/>
        <v>#VALUE!</v>
      </c>
      <c r="K721" s="167"/>
      <c r="L721" s="157"/>
      <c r="M721" s="152"/>
      <c r="N721" s="154"/>
    </row>
    <row r="722" spans="1:14" ht="28.5" customHeight="1" thickBot="1" x14ac:dyDescent="0.25">
      <c r="A722" s="588" t="s">
        <v>2032</v>
      </c>
      <c r="B722" s="589" t="s">
        <v>116</v>
      </c>
      <c r="C722" s="590">
        <v>98115</v>
      </c>
      <c r="D722" s="591" t="s">
        <v>2041</v>
      </c>
      <c r="E722" s="592" t="s">
        <v>14</v>
      </c>
      <c r="F722" s="603">
        <v>8</v>
      </c>
      <c r="G722" s="660"/>
      <c r="H722" s="604" t="e">
        <f t="shared" si="225"/>
        <v>#VALUE!</v>
      </c>
      <c r="I722" s="604" t="e">
        <f t="shared" si="227"/>
        <v>#VALUE!</v>
      </c>
      <c r="J722" s="594" t="e">
        <f t="shared" si="226"/>
        <v>#VALUE!</v>
      </c>
      <c r="K722" s="167"/>
      <c r="L722" s="157"/>
      <c r="M722" s="152"/>
      <c r="N722" s="154"/>
    </row>
    <row r="723" spans="1:14" ht="28.5" customHeight="1" thickBot="1" x14ac:dyDescent="0.25">
      <c r="A723" s="595">
        <v>27</v>
      </c>
      <c r="B723" s="596"/>
      <c r="C723" s="597"/>
      <c r="D723" s="598" t="s">
        <v>2046</v>
      </c>
      <c r="E723" s="599" t="e">
        <f>E724+E732+E750</f>
        <v>#VALUE!</v>
      </c>
      <c r="F723" s="600"/>
      <c r="G723" s="599"/>
      <c r="H723" s="600"/>
      <c r="I723" s="600"/>
      <c r="J723" s="601" t="e">
        <f>E723/$G$753</f>
        <v>#VALUE!</v>
      </c>
      <c r="K723" s="167"/>
      <c r="L723" s="157"/>
      <c r="M723" s="152"/>
      <c r="N723" s="154"/>
    </row>
    <row r="724" spans="1:14" ht="28.5" customHeight="1" x14ac:dyDescent="0.2">
      <c r="A724" s="253" t="s">
        <v>2058</v>
      </c>
      <c r="B724" s="254"/>
      <c r="C724" s="255"/>
      <c r="D724" s="602" t="s">
        <v>2047</v>
      </c>
      <c r="E724" s="257" t="e">
        <f>SUM(I725:I731)</f>
        <v>#VALUE!</v>
      </c>
      <c r="F724" s="258"/>
      <c r="G724" s="259"/>
      <c r="H724" s="258"/>
      <c r="I724" s="254"/>
      <c r="J724" s="260" t="e">
        <f>E724/$G$753</f>
        <v>#VALUE!</v>
      </c>
      <c r="K724" s="167"/>
      <c r="L724" s="157"/>
      <c r="M724" s="152"/>
      <c r="N724" s="154"/>
    </row>
    <row r="725" spans="1:14" ht="28.5" customHeight="1" x14ac:dyDescent="0.2">
      <c r="A725" s="562" t="s">
        <v>2064</v>
      </c>
      <c r="B725" s="563" t="s">
        <v>117</v>
      </c>
      <c r="C725" s="564" t="s">
        <v>2048</v>
      </c>
      <c r="D725" s="565" t="s">
        <v>2053</v>
      </c>
      <c r="E725" s="566" t="s">
        <v>2060</v>
      </c>
      <c r="F725" s="567">
        <v>683</v>
      </c>
      <c r="G725" s="657"/>
      <c r="H725" s="418" t="e">
        <f>ROUND(G725*(1+$F$754),2)</f>
        <v>#VALUE!</v>
      </c>
      <c r="I725" s="418" t="e">
        <f t="shared" ref="I725:I729" si="228">ROUND(H725*F725,2)</f>
        <v>#VALUE!</v>
      </c>
      <c r="J725" s="479" t="e">
        <f>I725/$G$753</f>
        <v>#VALUE!</v>
      </c>
      <c r="K725" s="167"/>
      <c r="L725" s="157"/>
      <c r="M725" s="152"/>
      <c r="N725" s="154"/>
    </row>
    <row r="726" spans="1:14" ht="28.5" customHeight="1" x14ac:dyDescent="0.2">
      <c r="A726" s="562" t="s">
        <v>2065</v>
      </c>
      <c r="B726" s="563" t="s">
        <v>117</v>
      </c>
      <c r="C726" s="564" t="s">
        <v>2049</v>
      </c>
      <c r="D726" s="565" t="s">
        <v>2054</v>
      </c>
      <c r="E726" s="566" t="s">
        <v>2061</v>
      </c>
      <c r="F726" s="567">
        <v>1</v>
      </c>
      <c r="G726" s="657"/>
      <c r="H726" s="418" t="e">
        <f>ROUND(G726*(1+$F$754),2)</f>
        <v>#VALUE!</v>
      </c>
      <c r="I726" s="418" t="e">
        <f t="shared" si="228"/>
        <v>#VALUE!</v>
      </c>
      <c r="J726" s="479" t="e">
        <f>I726/$G$753</f>
        <v>#VALUE!</v>
      </c>
      <c r="K726" s="167"/>
      <c r="L726" s="157"/>
      <c r="M726" s="152"/>
      <c r="N726" s="154"/>
    </row>
    <row r="727" spans="1:14" ht="43.5" customHeight="1" x14ac:dyDescent="0.2">
      <c r="A727" s="562" t="s">
        <v>2066</v>
      </c>
      <c r="B727" s="563" t="s">
        <v>117</v>
      </c>
      <c r="C727" s="564" t="s">
        <v>2050</v>
      </c>
      <c r="D727" s="565" t="s">
        <v>2055</v>
      </c>
      <c r="E727" s="566" t="s">
        <v>2062</v>
      </c>
      <c r="F727" s="567">
        <v>75</v>
      </c>
      <c r="G727" s="657"/>
      <c r="H727" s="418" t="e">
        <f>ROUND(G727*(1+$F$754),2)</f>
        <v>#VALUE!</v>
      </c>
      <c r="I727" s="418" t="e">
        <f t="shared" si="228"/>
        <v>#VALUE!</v>
      </c>
      <c r="J727" s="479" t="e">
        <f>I727/$G$753</f>
        <v>#VALUE!</v>
      </c>
      <c r="K727" s="167"/>
      <c r="L727" s="157"/>
      <c r="M727" s="152"/>
      <c r="N727" s="154"/>
    </row>
    <row r="728" spans="1:14" ht="28.5" customHeight="1" x14ac:dyDescent="0.2">
      <c r="A728" s="562" t="s">
        <v>2067</v>
      </c>
      <c r="B728" s="563" t="s">
        <v>117</v>
      </c>
      <c r="C728" s="564" t="s">
        <v>2051</v>
      </c>
      <c r="D728" s="565" t="s">
        <v>2056</v>
      </c>
      <c r="E728" s="566" t="s">
        <v>2063</v>
      </c>
      <c r="F728" s="567">
        <v>1</v>
      </c>
      <c r="G728" s="657"/>
      <c r="H728" s="418" t="e">
        <f>ROUND(G728*(1+$F$754),2)</f>
        <v>#VALUE!</v>
      </c>
      <c r="I728" s="418" t="e">
        <f t="shared" si="228"/>
        <v>#VALUE!</v>
      </c>
      <c r="J728" s="479" t="e">
        <f>I728/$G$753</f>
        <v>#VALUE!</v>
      </c>
      <c r="K728" s="167"/>
      <c r="L728" s="157"/>
      <c r="M728" s="152"/>
      <c r="N728" s="154"/>
    </row>
    <row r="729" spans="1:14" ht="28.5" customHeight="1" x14ac:dyDescent="0.2">
      <c r="A729" s="562" t="s">
        <v>2068</v>
      </c>
      <c r="B729" s="563" t="s">
        <v>117</v>
      </c>
      <c r="C729" s="564" t="s">
        <v>2052</v>
      </c>
      <c r="D729" s="565" t="s">
        <v>2057</v>
      </c>
      <c r="E729" s="566" t="s">
        <v>127</v>
      </c>
      <c r="F729" s="567">
        <v>60</v>
      </c>
      <c r="G729" s="657"/>
      <c r="H729" s="418" t="e">
        <f>ROUND(G729*(1+$F$754),2)</f>
        <v>#VALUE!</v>
      </c>
      <c r="I729" s="418" t="e">
        <f t="shared" si="228"/>
        <v>#VALUE!</v>
      </c>
      <c r="J729" s="502" t="e">
        <f>I729/$G$753</f>
        <v>#VALUE!</v>
      </c>
      <c r="K729" s="167"/>
      <c r="L729" s="157"/>
      <c r="M729" s="152"/>
      <c r="N729" s="154"/>
    </row>
    <row r="730" spans="1:14" ht="48.75" customHeight="1" x14ac:dyDescent="0.2">
      <c r="A730" s="562" t="s">
        <v>2069</v>
      </c>
      <c r="B730" s="605" t="s">
        <v>2113</v>
      </c>
      <c r="C730" s="606">
        <v>20005033</v>
      </c>
      <c r="D730" s="607" t="s">
        <v>2112</v>
      </c>
      <c r="E730" s="608" t="s">
        <v>2111</v>
      </c>
      <c r="F730" s="567">
        <v>1</v>
      </c>
      <c r="G730" s="657"/>
      <c r="H730" s="377" t="e">
        <f>ROUND(F730*(1+$F$754),2)</f>
        <v>#VALUE!</v>
      </c>
      <c r="I730" s="377" t="e">
        <f>ROUND(H730*G730,2)</f>
        <v>#VALUE!</v>
      </c>
      <c r="J730" s="502" t="e">
        <f t="shared" ref="J730:J731" si="229">I730/$G$753</f>
        <v>#VALUE!</v>
      </c>
      <c r="K730" s="167"/>
      <c r="L730" s="157"/>
      <c r="M730" s="152"/>
      <c r="N730" s="154"/>
    </row>
    <row r="731" spans="1:14" ht="28.5" customHeight="1" x14ac:dyDescent="0.2">
      <c r="A731" s="562" t="s">
        <v>2070</v>
      </c>
      <c r="B731" s="609" t="s">
        <v>2113</v>
      </c>
      <c r="C731" s="337">
        <v>20005036</v>
      </c>
      <c r="D731" s="523" t="s">
        <v>2110</v>
      </c>
      <c r="E731" s="368" t="s">
        <v>2111</v>
      </c>
      <c r="F731" s="610">
        <v>1</v>
      </c>
      <c r="G731" s="661"/>
      <c r="H731" s="414" t="e">
        <f t="shared" ref="H731" si="230">ROUND(G731*(1+$F$754),2)</f>
        <v>#VALUE!</v>
      </c>
      <c r="I731" s="414" t="e">
        <f t="shared" ref="I731" si="231">ROUND(H731*F731,2)</f>
        <v>#VALUE!</v>
      </c>
      <c r="J731" s="611" t="e">
        <f t="shared" si="229"/>
        <v>#VALUE!</v>
      </c>
      <c r="K731" s="167"/>
      <c r="L731" s="157"/>
      <c r="M731" s="152"/>
      <c r="N731" s="154"/>
    </row>
    <row r="732" spans="1:14" ht="28.5" customHeight="1" x14ac:dyDescent="0.2">
      <c r="A732" s="453" t="s">
        <v>2071</v>
      </c>
      <c r="B732" s="354"/>
      <c r="C732" s="612"/>
      <c r="D732" s="613" t="s">
        <v>2080</v>
      </c>
      <c r="E732" s="614" t="e">
        <f>SUM(I733:I749)</f>
        <v>#VALUE!</v>
      </c>
      <c r="F732" s="448"/>
      <c r="G732" s="615"/>
      <c r="H732" s="448"/>
      <c r="I732" s="354"/>
      <c r="J732" s="420" t="e">
        <f>E732/$G$753</f>
        <v>#VALUE!</v>
      </c>
      <c r="K732" s="167"/>
      <c r="L732" s="157"/>
      <c r="M732" s="152"/>
      <c r="N732" s="154"/>
    </row>
    <row r="733" spans="1:14" ht="28.5" customHeight="1" x14ac:dyDescent="0.2">
      <c r="A733" s="550" t="s">
        <v>2072</v>
      </c>
      <c r="B733" s="616" t="s">
        <v>116</v>
      </c>
      <c r="C733" s="552">
        <v>96525</v>
      </c>
      <c r="D733" s="553" t="s">
        <v>784</v>
      </c>
      <c r="E733" s="554" t="s">
        <v>2062</v>
      </c>
      <c r="F733" s="617">
        <v>62.040000000000006</v>
      </c>
      <c r="G733" s="662"/>
      <c r="H733" s="265" t="e">
        <f t="shared" ref="H733:H749" si="232">ROUND(G733*(1+$F$754),2)</f>
        <v>#VALUE!</v>
      </c>
      <c r="I733" s="265" t="e">
        <f t="shared" ref="I733" si="233">ROUND(H733*F733,2)</f>
        <v>#VALUE!</v>
      </c>
      <c r="J733" s="618" t="e">
        <f t="shared" ref="J733:J749" si="234">I733/$G$753</f>
        <v>#VALUE!</v>
      </c>
      <c r="K733" s="167"/>
      <c r="L733" s="157"/>
      <c r="M733" s="152"/>
      <c r="N733" s="154"/>
    </row>
    <row r="734" spans="1:14" ht="28.5" customHeight="1" x14ac:dyDescent="0.2">
      <c r="A734" s="550" t="s">
        <v>2073</v>
      </c>
      <c r="B734" s="563" t="s">
        <v>116</v>
      </c>
      <c r="C734" s="564">
        <v>101616</v>
      </c>
      <c r="D734" s="565" t="s">
        <v>785</v>
      </c>
      <c r="E734" s="566" t="s">
        <v>2059</v>
      </c>
      <c r="F734" s="567">
        <v>83.808000000000007</v>
      </c>
      <c r="G734" s="657"/>
      <c r="H734" s="418" t="e">
        <f t="shared" si="232"/>
        <v>#VALUE!</v>
      </c>
      <c r="I734" s="418" t="e">
        <f t="shared" ref="I734:I749" si="235">ROUND(H734*F734,2)</f>
        <v>#VALUE!</v>
      </c>
      <c r="J734" s="479" t="e">
        <f t="shared" si="234"/>
        <v>#VALUE!</v>
      </c>
      <c r="K734" s="167"/>
      <c r="L734" s="157"/>
      <c r="M734" s="152"/>
      <c r="N734" s="154"/>
    </row>
    <row r="735" spans="1:14" ht="28.5" customHeight="1" x14ac:dyDescent="0.2">
      <c r="A735" s="550" t="s">
        <v>2074</v>
      </c>
      <c r="B735" s="563" t="s">
        <v>116</v>
      </c>
      <c r="C735" s="564">
        <v>96619</v>
      </c>
      <c r="D735" s="565" t="s">
        <v>214</v>
      </c>
      <c r="E735" s="566" t="s">
        <v>2059</v>
      </c>
      <c r="F735" s="567">
        <v>4.1904000000000003</v>
      </c>
      <c r="G735" s="657"/>
      <c r="H735" s="418" t="e">
        <f t="shared" si="232"/>
        <v>#VALUE!</v>
      </c>
      <c r="I735" s="418" t="e">
        <f t="shared" si="235"/>
        <v>#VALUE!</v>
      </c>
      <c r="J735" s="479" t="e">
        <f t="shared" si="234"/>
        <v>#VALUE!</v>
      </c>
      <c r="K735" s="167"/>
      <c r="L735" s="157"/>
      <c r="M735" s="152"/>
      <c r="N735" s="154"/>
    </row>
    <row r="736" spans="1:14" ht="28.5" customHeight="1" x14ac:dyDescent="0.2">
      <c r="A736" s="550" t="s">
        <v>2075</v>
      </c>
      <c r="B736" s="563" t="s">
        <v>116</v>
      </c>
      <c r="C736" s="564">
        <v>96530</v>
      </c>
      <c r="D736" s="565" t="s">
        <v>2081</v>
      </c>
      <c r="E736" s="566" t="s">
        <v>2059</v>
      </c>
      <c r="F736" s="567">
        <v>144.34</v>
      </c>
      <c r="G736" s="657"/>
      <c r="H736" s="418" t="e">
        <f t="shared" si="232"/>
        <v>#VALUE!</v>
      </c>
      <c r="I736" s="418" t="e">
        <f t="shared" si="235"/>
        <v>#VALUE!</v>
      </c>
      <c r="J736" s="479" t="e">
        <f t="shared" si="234"/>
        <v>#VALUE!</v>
      </c>
      <c r="K736" s="167"/>
      <c r="L736" s="157"/>
      <c r="M736" s="152"/>
      <c r="N736" s="154"/>
    </row>
    <row r="737" spans="1:14" ht="28.5" customHeight="1" x14ac:dyDescent="0.2">
      <c r="A737" s="550" t="s">
        <v>2076</v>
      </c>
      <c r="B737" s="563" t="s">
        <v>116</v>
      </c>
      <c r="C737" s="564">
        <v>100344</v>
      </c>
      <c r="D737" s="565" t="s">
        <v>2082</v>
      </c>
      <c r="E737" s="566" t="s">
        <v>97</v>
      </c>
      <c r="F737" s="567">
        <v>686</v>
      </c>
      <c r="G737" s="657"/>
      <c r="H737" s="418" t="e">
        <f t="shared" si="232"/>
        <v>#VALUE!</v>
      </c>
      <c r="I737" s="418" t="e">
        <f t="shared" si="235"/>
        <v>#VALUE!</v>
      </c>
      <c r="J737" s="479" t="e">
        <f t="shared" si="234"/>
        <v>#VALUE!</v>
      </c>
      <c r="K737" s="167"/>
      <c r="L737" s="157"/>
      <c r="M737" s="152"/>
      <c r="N737" s="154"/>
    </row>
    <row r="738" spans="1:14" ht="28.5" customHeight="1" x14ac:dyDescent="0.2">
      <c r="A738" s="550" t="s">
        <v>2077</v>
      </c>
      <c r="B738" s="563" t="s">
        <v>116</v>
      </c>
      <c r="C738" s="564">
        <v>100345</v>
      </c>
      <c r="D738" s="565" t="s">
        <v>2083</v>
      </c>
      <c r="E738" s="566" t="s">
        <v>97</v>
      </c>
      <c r="F738" s="567">
        <v>1364</v>
      </c>
      <c r="G738" s="657"/>
      <c r="H738" s="418" t="e">
        <f t="shared" si="232"/>
        <v>#VALUE!</v>
      </c>
      <c r="I738" s="418" t="e">
        <f t="shared" si="235"/>
        <v>#VALUE!</v>
      </c>
      <c r="J738" s="479" t="e">
        <f t="shared" si="234"/>
        <v>#VALUE!</v>
      </c>
      <c r="K738" s="167"/>
      <c r="L738" s="157"/>
      <c r="M738" s="152"/>
      <c r="N738" s="154"/>
    </row>
    <row r="739" spans="1:14" ht="28.5" customHeight="1" x14ac:dyDescent="0.2">
      <c r="A739" s="550" t="s">
        <v>2078</v>
      </c>
      <c r="B739" s="563" t="s">
        <v>116</v>
      </c>
      <c r="C739" s="564">
        <v>100343</v>
      </c>
      <c r="D739" s="565" t="s">
        <v>2084</v>
      </c>
      <c r="E739" s="566" t="s">
        <v>97</v>
      </c>
      <c r="F739" s="567">
        <v>334</v>
      </c>
      <c r="G739" s="657"/>
      <c r="H739" s="418" t="e">
        <f t="shared" si="232"/>
        <v>#VALUE!</v>
      </c>
      <c r="I739" s="418" t="e">
        <f t="shared" si="235"/>
        <v>#VALUE!</v>
      </c>
      <c r="J739" s="479" t="e">
        <f t="shared" si="234"/>
        <v>#VALUE!</v>
      </c>
      <c r="K739" s="167"/>
      <c r="L739" s="157"/>
      <c r="M739" s="152"/>
      <c r="N739" s="154"/>
    </row>
    <row r="740" spans="1:14" ht="28.5" customHeight="1" x14ac:dyDescent="0.2">
      <c r="A740" s="550" t="s">
        <v>2100</v>
      </c>
      <c r="B740" s="563" t="s">
        <v>116</v>
      </c>
      <c r="C740" s="564">
        <v>96555</v>
      </c>
      <c r="D740" s="565" t="s">
        <v>2085</v>
      </c>
      <c r="E740" s="566" t="s">
        <v>2062</v>
      </c>
      <c r="F740" s="567">
        <v>29.85</v>
      </c>
      <c r="G740" s="657"/>
      <c r="H740" s="418" t="e">
        <f t="shared" si="232"/>
        <v>#VALUE!</v>
      </c>
      <c r="I740" s="418" t="e">
        <f t="shared" si="235"/>
        <v>#VALUE!</v>
      </c>
      <c r="J740" s="479" t="e">
        <f t="shared" si="234"/>
        <v>#VALUE!</v>
      </c>
      <c r="K740" s="167"/>
      <c r="L740" s="157"/>
      <c r="M740" s="152"/>
      <c r="N740" s="154"/>
    </row>
    <row r="741" spans="1:14" ht="28.5" customHeight="1" x14ac:dyDescent="0.2">
      <c r="A741" s="550" t="s">
        <v>2101</v>
      </c>
      <c r="B741" s="563" t="s">
        <v>116</v>
      </c>
      <c r="C741" s="564">
        <v>104740</v>
      </c>
      <c r="D741" s="565" t="s">
        <v>786</v>
      </c>
      <c r="E741" s="566" t="s">
        <v>2062</v>
      </c>
      <c r="F741" s="567">
        <v>28.000000000000007</v>
      </c>
      <c r="G741" s="657"/>
      <c r="H741" s="418" t="e">
        <f t="shared" si="232"/>
        <v>#VALUE!</v>
      </c>
      <c r="I741" s="418" t="e">
        <f t="shared" si="235"/>
        <v>#VALUE!</v>
      </c>
      <c r="J741" s="479" t="e">
        <f t="shared" si="234"/>
        <v>#VALUE!</v>
      </c>
      <c r="K741" s="167"/>
      <c r="L741" s="157"/>
      <c r="M741" s="152"/>
      <c r="N741" s="154"/>
    </row>
    <row r="742" spans="1:14" ht="28.5" customHeight="1" x14ac:dyDescent="0.2">
      <c r="A742" s="550" t="s">
        <v>2102</v>
      </c>
      <c r="B742" s="563" t="s">
        <v>116</v>
      </c>
      <c r="C742" s="564">
        <v>98557</v>
      </c>
      <c r="D742" s="565" t="s">
        <v>2086</v>
      </c>
      <c r="E742" s="566" t="s">
        <v>2059</v>
      </c>
      <c r="F742" s="567">
        <v>145.70000000000002</v>
      </c>
      <c r="G742" s="657"/>
      <c r="H742" s="418" t="e">
        <f t="shared" si="232"/>
        <v>#VALUE!</v>
      </c>
      <c r="I742" s="418" t="e">
        <f t="shared" si="235"/>
        <v>#VALUE!</v>
      </c>
      <c r="J742" s="479" t="e">
        <f t="shared" si="234"/>
        <v>#VALUE!</v>
      </c>
      <c r="K742" s="167"/>
      <c r="L742" s="157"/>
      <c r="M742" s="152"/>
      <c r="N742" s="154"/>
    </row>
    <row r="743" spans="1:14" ht="28.5" customHeight="1" x14ac:dyDescent="0.2">
      <c r="A743" s="550" t="s">
        <v>2103</v>
      </c>
      <c r="B743" s="563" t="s">
        <v>116</v>
      </c>
      <c r="C743" s="564">
        <v>102712</v>
      </c>
      <c r="D743" s="565" t="s">
        <v>2087</v>
      </c>
      <c r="E743" s="566" t="s">
        <v>2059</v>
      </c>
      <c r="F743" s="567">
        <v>197.4</v>
      </c>
      <c r="G743" s="657"/>
      <c r="H743" s="418" t="e">
        <f t="shared" si="232"/>
        <v>#VALUE!</v>
      </c>
      <c r="I743" s="418" t="e">
        <f t="shared" si="235"/>
        <v>#VALUE!</v>
      </c>
      <c r="J743" s="479" t="e">
        <f t="shared" si="234"/>
        <v>#VALUE!</v>
      </c>
      <c r="K743" s="167"/>
      <c r="L743" s="157"/>
      <c r="M743" s="152"/>
      <c r="N743" s="154"/>
    </row>
    <row r="744" spans="1:14" ht="28.5" customHeight="1" x14ac:dyDescent="0.2">
      <c r="A744" s="550" t="s">
        <v>2104</v>
      </c>
      <c r="B744" s="563" t="s">
        <v>116</v>
      </c>
      <c r="C744" s="564">
        <v>102726</v>
      </c>
      <c r="D744" s="565" t="s">
        <v>2088</v>
      </c>
      <c r="E744" s="566" t="s">
        <v>14</v>
      </c>
      <c r="F744" s="567">
        <v>9.6000000000000014</v>
      </c>
      <c r="G744" s="657"/>
      <c r="H744" s="418" t="e">
        <f t="shared" si="232"/>
        <v>#VALUE!</v>
      </c>
      <c r="I744" s="418" t="e">
        <f t="shared" si="235"/>
        <v>#VALUE!</v>
      </c>
      <c r="J744" s="479" t="e">
        <f t="shared" si="234"/>
        <v>#VALUE!</v>
      </c>
      <c r="K744" s="167"/>
      <c r="L744" s="157"/>
      <c r="M744" s="152"/>
      <c r="N744" s="154"/>
    </row>
    <row r="745" spans="1:14" ht="28.5" customHeight="1" x14ac:dyDescent="0.2">
      <c r="A745" s="550" t="s">
        <v>2105</v>
      </c>
      <c r="B745" s="563" t="s">
        <v>116</v>
      </c>
      <c r="C745" s="564">
        <v>102719</v>
      </c>
      <c r="D745" s="565" t="s">
        <v>2089</v>
      </c>
      <c r="E745" s="566" t="s">
        <v>2062</v>
      </c>
      <c r="F745" s="567">
        <v>8.65</v>
      </c>
      <c r="G745" s="657"/>
      <c r="H745" s="418" t="e">
        <f t="shared" si="232"/>
        <v>#VALUE!</v>
      </c>
      <c r="I745" s="418" t="e">
        <f t="shared" si="235"/>
        <v>#VALUE!</v>
      </c>
      <c r="J745" s="479" t="e">
        <f t="shared" si="234"/>
        <v>#VALUE!</v>
      </c>
      <c r="K745" s="167"/>
      <c r="L745" s="157"/>
      <c r="M745" s="152"/>
      <c r="N745" s="154"/>
    </row>
    <row r="746" spans="1:14" ht="28.5" customHeight="1" x14ac:dyDescent="0.2">
      <c r="A746" s="550" t="s">
        <v>2106</v>
      </c>
      <c r="B746" s="563" t="s">
        <v>116</v>
      </c>
      <c r="C746" s="564">
        <v>102705</v>
      </c>
      <c r="D746" s="565" t="s">
        <v>2090</v>
      </c>
      <c r="E746" s="566" t="s">
        <v>127</v>
      </c>
      <c r="F746" s="567">
        <v>57</v>
      </c>
      <c r="G746" s="657"/>
      <c r="H746" s="418" t="e">
        <f t="shared" si="232"/>
        <v>#VALUE!</v>
      </c>
      <c r="I746" s="418" t="e">
        <f t="shared" si="235"/>
        <v>#VALUE!</v>
      </c>
      <c r="J746" s="479" t="e">
        <f t="shared" si="234"/>
        <v>#VALUE!</v>
      </c>
      <c r="K746" s="167"/>
      <c r="L746" s="157"/>
      <c r="M746" s="152"/>
      <c r="N746" s="154"/>
    </row>
    <row r="747" spans="1:14" ht="28.5" customHeight="1" x14ac:dyDescent="0.2">
      <c r="A747" s="550" t="s">
        <v>2107</v>
      </c>
      <c r="B747" s="563" t="s">
        <v>116</v>
      </c>
      <c r="C747" s="564">
        <v>101966</v>
      </c>
      <c r="D747" s="565" t="s">
        <v>2091</v>
      </c>
      <c r="E747" s="566" t="s">
        <v>127</v>
      </c>
      <c r="F747" s="567">
        <v>47</v>
      </c>
      <c r="G747" s="657"/>
      <c r="H747" s="418" t="e">
        <f t="shared" si="232"/>
        <v>#VALUE!</v>
      </c>
      <c r="I747" s="418" t="e">
        <f t="shared" si="235"/>
        <v>#VALUE!</v>
      </c>
      <c r="J747" s="479" t="e">
        <f t="shared" si="234"/>
        <v>#VALUE!</v>
      </c>
      <c r="K747" s="167"/>
      <c r="L747" s="157"/>
      <c r="M747" s="152"/>
      <c r="N747" s="154"/>
    </row>
    <row r="748" spans="1:14" ht="28.5" customHeight="1" x14ac:dyDescent="0.2">
      <c r="A748" s="550" t="s">
        <v>2108</v>
      </c>
      <c r="B748" s="563" t="s">
        <v>116</v>
      </c>
      <c r="C748" s="564">
        <v>88489</v>
      </c>
      <c r="D748" s="565" t="s">
        <v>2092</v>
      </c>
      <c r="E748" s="566" t="s">
        <v>2059</v>
      </c>
      <c r="F748" s="567">
        <v>98.7</v>
      </c>
      <c r="G748" s="657"/>
      <c r="H748" s="418" t="e">
        <f t="shared" si="232"/>
        <v>#VALUE!</v>
      </c>
      <c r="I748" s="418" t="e">
        <f t="shared" si="235"/>
        <v>#VALUE!</v>
      </c>
      <c r="J748" s="479" t="e">
        <f t="shared" si="234"/>
        <v>#VALUE!</v>
      </c>
      <c r="K748" s="167"/>
      <c r="L748" s="157"/>
      <c r="M748" s="152"/>
      <c r="N748" s="154"/>
    </row>
    <row r="749" spans="1:14" ht="28.5" customHeight="1" x14ac:dyDescent="0.2">
      <c r="A749" s="550" t="s">
        <v>2109</v>
      </c>
      <c r="B749" s="563" t="s">
        <v>116</v>
      </c>
      <c r="C749" s="564">
        <v>102990</v>
      </c>
      <c r="D749" s="565" t="s">
        <v>2093</v>
      </c>
      <c r="E749" s="566" t="s">
        <v>127</v>
      </c>
      <c r="F749" s="567">
        <v>47</v>
      </c>
      <c r="G749" s="657"/>
      <c r="H749" s="418" t="e">
        <f t="shared" si="232"/>
        <v>#VALUE!</v>
      </c>
      <c r="I749" s="418" t="e">
        <f t="shared" si="235"/>
        <v>#VALUE!</v>
      </c>
      <c r="J749" s="502" t="e">
        <f t="shared" si="234"/>
        <v>#VALUE!</v>
      </c>
      <c r="K749" s="167"/>
      <c r="L749" s="157"/>
      <c r="M749" s="152"/>
      <c r="N749" s="154"/>
    </row>
    <row r="750" spans="1:14" ht="18.75" customHeight="1" x14ac:dyDescent="0.2">
      <c r="A750" s="453" t="s">
        <v>2079</v>
      </c>
      <c r="B750" s="354"/>
      <c r="C750" s="612"/>
      <c r="D750" s="613" t="s">
        <v>2096</v>
      </c>
      <c r="E750" s="614" t="e">
        <f>SUM(I751:I752)</f>
        <v>#VALUE!</v>
      </c>
      <c r="F750" s="448"/>
      <c r="G750" s="615"/>
      <c r="H750" s="448"/>
      <c r="I750" s="354"/>
      <c r="J750" s="305" t="e">
        <f>E750/$G$753</f>
        <v>#VALUE!</v>
      </c>
      <c r="K750" s="167"/>
      <c r="L750" s="157"/>
      <c r="M750" s="152"/>
      <c r="N750" s="154"/>
    </row>
    <row r="751" spans="1:14" ht="28.5" customHeight="1" x14ac:dyDescent="0.2">
      <c r="A751" s="562" t="s">
        <v>2094</v>
      </c>
      <c r="B751" s="563" t="s">
        <v>116</v>
      </c>
      <c r="C751" s="564">
        <v>105521</v>
      </c>
      <c r="D751" s="565" t="s">
        <v>2098</v>
      </c>
      <c r="E751" s="566" t="s">
        <v>2059</v>
      </c>
      <c r="F751" s="567">
        <v>354.41</v>
      </c>
      <c r="G751" s="657"/>
      <c r="H751" s="418" t="e">
        <f t="shared" ref="H751" si="236">ROUND(G751*(1+$F$754),2)</f>
        <v>#VALUE!</v>
      </c>
      <c r="I751" s="418" t="e">
        <f t="shared" ref="I751" si="237">ROUND(H751*F751,2)</f>
        <v>#VALUE!</v>
      </c>
      <c r="J751" s="479" t="e">
        <f t="shared" ref="J751" si="238">I751/$G$753</f>
        <v>#VALUE!</v>
      </c>
      <c r="K751" s="167"/>
      <c r="L751" s="157"/>
      <c r="M751" s="152"/>
      <c r="N751" s="154"/>
    </row>
    <row r="752" spans="1:14" ht="28.5" customHeight="1" x14ac:dyDescent="0.2">
      <c r="A752" s="562" t="s">
        <v>2095</v>
      </c>
      <c r="B752" s="563" t="s">
        <v>117</v>
      </c>
      <c r="C752" s="564" t="s">
        <v>2097</v>
      </c>
      <c r="D752" s="565" t="s">
        <v>2099</v>
      </c>
      <c r="E752" s="566" t="s">
        <v>2062</v>
      </c>
      <c r="F752" s="567">
        <v>28.35</v>
      </c>
      <c r="G752" s="657"/>
      <c r="H752" s="418" t="e">
        <f t="shared" ref="H752" si="239">ROUND(G752*(1+$F$754),2)</f>
        <v>#VALUE!</v>
      </c>
      <c r="I752" s="418" t="e">
        <f t="shared" ref="I752" si="240">ROUND(H752*F752,2)</f>
        <v>#VALUE!</v>
      </c>
      <c r="J752" s="479" t="e">
        <f t="shared" ref="J752" si="241">I752/$G$753</f>
        <v>#VALUE!</v>
      </c>
      <c r="K752" s="167"/>
      <c r="L752" s="157"/>
      <c r="M752" s="152"/>
      <c r="N752" s="154"/>
    </row>
    <row r="753" spans="1:13" ht="15.75" customHeight="1" thickBot="1" x14ac:dyDescent="0.3">
      <c r="A753" s="619" t="s">
        <v>645</v>
      </c>
      <c r="B753" s="619"/>
      <c r="C753" s="619"/>
      <c r="D753" s="620"/>
      <c r="E753" s="621"/>
      <c r="F753" s="622"/>
      <c r="G753" s="810" t="e">
        <f>SUM(E708,E661,E649,E634,E629,E607,E592,E558,E455,E392,E356,E314,E295,E238,E217,E183,E166,E159,E151,E103,E86,E45,E32,E26,E15,E714,E723)</f>
        <v>#VALUE!</v>
      </c>
      <c r="H753" s="811"/>
      <c r="I753" s="812"/>
      <c r="J753" s="623" t="e">
        <f>SUM(I15:I752)/G753</f>
        <v>#VALUE!</v>
      </c>
      <c r="K753" s="194"/>
      <c r="L753" s="2"/>
      <c r="M753" s="2"/>
    </row>
    <row r="754" spans="1:13" ht="20.25" customHeight="1" thickBot="1" x14ac:dyDescent="0.3">
      <c r="A754" s="624"/>
      <c r="B754" s="624"/>
      <c r="C754" s="624"/>
      <c r="D754" s="625"/>
      <c r="E754" s="626" t="s">
        <v>123</v>
      </c>
      <c r="F754" s="673" t="s">
        <v>2128</v>
      </c>
      <c r="G754" s="805"/>
      <c r="H754" s="806"/>
      <c r="I754" s="807"/>
      <c r="J754" s="627"/>
      <c r="K754" s="194"/>
      <c r="L754" s="2"/>
      <c r="M754" s="2"/>
    </row>
    <row r="755" spans="1:13" ht="12.75" customHeight="1" x14ac:dyDescent="0.2">
      <c r="A755" s="804" t="s">
        <v>110</v>
      </c>
      <c r="B755" s="804"/>
      <c r="C755" s="804"/>
      <c r="D755" s="804"/>
      <c r="E755" s="804"/>
      <c r="F755" s="804"/>
      <c r="G755" s="143"/>
      <c r="H755" s="24"/>
      <c r="I755" s="123"/>
      <c r="J755" s="124"/>
      <c r="K755" s="124"/>
      <c r="L755" s="2"/>
      <c r="M755" s="2"/>
    </row>
    <row r="756" spans="1:13" ht="12.75" customHeight="1" x14ac:dyDescent="0.2">
      <c r="A756" s="25"/>
      <c r="B756" s="25"/>
      <c r="C756" s="26"/>
      <c r="L756" s="2"/>
      <c r="M756" s="2"/>
    </row>
    <row r="757" spans="1:13" ht="12.75" customHeight="1" x14ac:dyDescent="0.2">
      <c r="A757" s="25"/>
      <c r="B757" s="25"/>
      <c r="C757" s="25"/>
      <c r="D757" s="25"/>
      <c r="E757" s="25"/>
      <c r="F757" s="25"/>
      <c r="G757" s="145"/>
      <c r="H757" s="25"/>
      <c r="I757" s="25"/>
      <c r="J757" s="25"/>
      <c r="K757" s="25"/>
      <c r="L757" s="2"/>
      <c r="M757" s="2"/>
    </row>
    <row r="758" spans="1:13" ht="12.75" customHeight="1" x14ac:dyDescent="0.2">
      <c r="A758" s="25"/>
      <c r="B758" s="26"/>
      <c r="C758" s="125"/>
      <c r="E758" s="24"/>
      <c r="F758" s="803"/>
      <c r="G758" s="803"/>
      <c r="H758" s="803"/>
      <c r="I758" s="803"/>
      <c r="J758" s="25"/>
      <c r="K758" s="25"/>
      <c r="L758" s="2"/>
      <c r="M758" s="2"/>
    </row>
    <row r="759" spans="1:13" ht="12.75" customHeight="1" x14ac:dyDescent="0.2">
      <c r="A759" s="25"/>
      <c r="B759" s="26"/>
      <c r="C759" s="125"/>
      <c r="E759" s="24"/>
      <c r="F759" s="24"/>
      <c r="G759" s="146"/>
      <c r="H759" s="123"/>
      <c r="I759" s="127"/>
      <c r="J759" s="25"/>
      <c r="K759" s="25"/>
      <c r="L759" s="2"/>
      <c r="M759" s="2"/>
    </row>
    <row r="760" spans="1:13" ht="12.75" customHeight="1" x14ac:dyDescent="0.2">
      <c r="A760" s="25"/>
      <c r="B760" s="26"/>
      <c r="G760" s="147"/>
      <c r="H760" s="27"/>
      <c r="I760" s="128"/>
      <c r="J760" s="25"/>
      <c r="K760" s="25"/>
      <c r="L760" s="2"/>
      <c r="M760" s="2"/>
    </row>
    <row r="761" spans="1:13" ht="12.75" customHeight="1" x14ac:dyDescent="0.2">
      <c r="A761" s="25"/>
      <c r="B761" s="26"/>
      <c r="G761" s="147"/>
      <c r="H761" s="27"/>
      <c r="I761" s="128"/>
      <c r="J761" s="25"/>
      <c r="K761" s="25"/>
      <c r="L761" s="2"/>
      <c r="M761" s="2"/>
    </row>
    <row r="762" spans="1:13" ht="12.75" customHeight="1" x14ac:dyDescent="0.2">
      <c r="A762" s="25"/>
      <c r="B762" s="3"/>
      <c r="G762" s="147"/>
      <c r="H762" s="27"/>
      <c r="I762" s="128"/>
      <c r="J762" s="25"/>
      <c r="K762" s="25"/>
      <c r="L762" s="2"/>
      <c r="M762" s="2"/>
    </row>
    <row r="763" spans="1:13" ht="12.75" customHeight="1" x14ac:dyDescent="0.2">
      <c r="A763" s="25"/>
      <c r="B763" s="3"/>
      <c r="C763" s="117"/>
      <c r="D763" s="129"/>
      <c r="E763" s="129"/>
      <c r="F763" s="129"/>
      <c r="G763" s="148"/>
      <c r="H763" s="129"/>
      <c r="I763" s="128"/>
      <c r="J763" s="25"/>
      <c r="K763" s="25"/>
      <c r="L763" s="2"/>
      <c r="M763" s="2"/>
    </row>
    <row r="764" spans="1:13" ht="12.75" customHeight="1" x14ac:dyDescent="0.2">
      <c r="A764" s="25"/>
      <c r="B764" s="3"/>
      <c r="C764" s="126"/>
      <c r="D764" s="130"/>
      <c r="E764" s="130"/>
      <c r="F764" s="131"/>
      <c r="G764" s="149"/>
      <c r="H764" s="130"/>
      <c r="I764" s="132"/>
      <c r="J764" s="25"/>
      <c r="K764" s="25"/>
      <c r="L764" s="2"/>
      <c r="M764" s="2"/>
    </row>
    <row r="765" spans="1:13" ht="12.75" customHeight="1" x14ac:dyDescent="0.2">
      <c r="A765" s="25"/>
      <c r="B765" s="3"/>
      <c r="C765" s="125"/>
      <c r="D765" s="130"/>
      <c r="E765" s="130"/>
      <c r="F765" s="131"/>
      <c r="G765" s="149"/>
      <c r="H765" s="130"/>
      <c r="I765" s="132"/>
      <c r="J765" s="25"/>
      <c r="K765" s="25"/>
      <c r="L765" s="2"/>
      <c r="M765" s="2"/>
    </row>
    <row r="766" spans="1:13" ht="12.75" customHeight="1" x14ac:dyDescent="0.2">
      <c r="A766" s="25"/>
      <c r="I766" s="132"/>
      <c r="J766" s="25"/>
      <c r="K766" s="25"/>
      <c r="L766" s="2"/>
      <c r="M766" s="2"/>
    </row>
    <row r="767" spans="1:13" ht="12.75" customHeight="1" x14ac:dyDescent="0.2">
      <c r="A767" s="25"/>
      <c r="I767" s="132"/>
      <c r="J767" s="25"/>
      <c r="K767" s="25"/>
      <c r="L767" s="2"/>
      <c r="M767" s="2"/>
    </row>
    <row r="768" spans="1:13" ht="12.75" customHeight="1" x14ac:dyDescent="0.2">
      <c r="A768" s="25"/>
      <c r="B768" s="3"/>
      <c r="C768" s="133"/>
      <c r="D768" s="134"/>
      <c r="E768" s="134"/>
      <c r="F768" s="133"/>
      <c r="G768" s="150"/>
      <c r="H768" s="135"/>
      <c r="I768" s="132"/>
      <c r="J768" s="25"/>
      <c r="K768" s="25"/>
      <c r="L768" s="2"/>
      <c r="M768" s="2"/>
    </row>
    <row r="769" spans="1:13" ht="12.75" customHeight="1" x14ac:dyDescent="0.2">
      <c r="A769" s="25"/>
      <c r="B769" s="25"/>
      <c r="C769" s="25"/>
      <c r="D769" s="25"/>
      <c r="E769" s="25"/>
      <c r="F769" s="25"/>
      <c r="G769" s="145"/>
      <c r="H769" s="25"/>
      <c r="I769" s="25"/>
      <c r="J769" s="25"/>
      <c r="K769" s="25"/>
      <c r="L769" s="2"/>
      <c r="M769" s="2"/>
    </row>
    <row r="770" spans="1:13" ht="12.75" customHeight="1" x14ac:dyDescent="0.2">
      <c r="A770" s="25"/>
      <c r="B770" s="25"/>
      <c r="C770" s="25"/>
      <c r="D770" s="25"/>
      <c r="E770" s="25"/>
      <c r="F770" s="137"/>
      <c r="G770" s="145"/>
      <c r="H770" s="25"/>
      <c r="I770" s="25"/>
      <c r="J770" s="25"/>
      <c r="K770" s="25"/>
      <c r="L770" s="2"/>
      <c r="M770" s="2"/>
    </row>
    <row r="771" spans="1:13" ht="12.75" customHeight="1" x14ac:dyDescent="0.2">
      <c r="A771" s="3"/>
      <c r="B771" s="3"/>
      <c r="C771" s="3"/>
      <c r="D771" s="4"/>
      <c r="E771" s="3"/>
      <c r="F771" s="30"/>
      <c r="G771" s="151"/>
      <c r="H771" s="30"/>
      <c r="I771" s="30"/>
      <c r="J771" s="29"/>
      <c r="K771" s="29"/>
      <c r="L771" s="2"/>
      <c r="M771" s="2"/>
    </row>
    <row r="772" spans="1:13" ht="12.75" customHeight="1" x14ac:dyDescent="0.2">
      <c r="A772" s="3"/>
      <c r="B772" s="3"/>
      <c r="C772" s="3"/>
      <c r="D772" s="4"/>
      <c r="E772" s="3"/>
      <c r="F772" s="30"/>
      <c r="G772" s="151"/>
      <c r="H772" s="30"/>
      <c r="I772" s="30"/>
      <c r="J772" s="29"/>
      <c r="K772" s="29"/>
      <c r="L772" s="2"/>
      <c r="M772" s="2"/>
    </row>
    <row r="773" spans="1:13" ht="12.75" customHeight="1" x14ac:dyDescent="0.2">
      <c r="A773" s="3"/>
      <c r="B773" s="3"/>
      <c r="C773" s="3"/>
      <c r="D773" s="4"/>
      <c r="E773" s="3"/>
      <c r="F773" s="30"/>
      <c r="G773" s="151"/>
      <c r="H773" s="30"/>
      <c r="I773" s="30"/>
      <c r="J773" s="29"/>
      <c r="K773" s="29"/>
      <c r="L773" s="2"/>
      <c r="M773" s="2"/>
    </row>
    <row r="774" spans="1:13" ht="12.75" customHeight="1" x14ac:dyDescent="0.2">
      <c r="A774" s="3"/>
      <c r="B774" s="3"/>
      <c r="C774" s="3"/>
      <c r="D774" s="4"/>
      <c r="E774" s="3"/>
      <c r="F774" s="30"/>
      <c r="G774" s="151"/>
      <c r="H774" s="30"/>
      <c r="I774" s="30"/>
      <c r="J774" s="29"/>
      <c r="K774" s="29"/>
      <c r="L774" s="2"/>
      <c r="M774" s="2"/>
    </row>
    <row r="775" spans="1:13" ht="12.75" customHeight="1" x14ac:dyDescent="0.2">
      <c r="A775" s="3"/>
      <c r="B775" s="3"/>
      <c r="C775" s="3"/>
      <c r="D775" s="4"/>
      <c r="E775" s="3"/>
      <c r="F775" s="30"/>
      <c r="G775" s="151"/>
      <c r="H775" s="30"/>
      <c r="I775" s="30"/>
      <c r="J775" s="29"/>
      <c r="K775" s="29"/>
      <c r="L775" s="2"/>
      <c r="M775" s="2"/>
    </row>
    <row r="776" spans="1:13" ht="12.75" customHeight="1" x14ac:dyDescent="0.2">
      <c r="A776" s="3"/>
      <c r="B776" s="3"/>
      <c r="C776" s="3"/>
      <c r="D776" s="4"/>
      <c r="E776" s="3"/>
      <c r="F776" s="30"/>
      <c r="G776" s="151"/>
      <c r="H776" s="30"/>
      <c r="I776" s="30"/>
      <c r="J776" s="29"/>
      <c r="K776" s="29"/>
      <c r="L776" s="2"/>
      <c r="M776" s="2"/>
    </row>
    <row r="777" spans="1:13" ht="12.75" customHeight="1" x14ac:dyDescent="0.2">
      <c r="A777" s="3"/>
      <c r="B777" s="3"/>
      <c r="C777" s="3"/>
      <c r="D777" s="4"/>
      <c r="E777" s="3"/>
      <c r="F777" s="30"/>
      <c r="G777" s="151"/>
      <c r="H777" s="30"/>
      <c r="I777" s="30"/>
      <c r="J777" s="29"/>
      <c r="K777" s="29"/>
      <c r="L777" s="2"/>
      <c r="M777" s="2"/>
    </row>
    <row r="778" spans="1:13" ht="12.75" customHeight="1" x14ac:dyDescent="0.2">
      <c r="A778" s="3"/>
      <c r="B778" s="3"/>
      <c r="C778" s="3"/>
      <c r="D778" s="4"/>
      <c r="E778" s="3"/>
      <c r="F778" s="30"/>
      <c r="G778" s="151"/>
      <c r="H778" s="30"/>
      <c r="I778" s="30"/>
      <c r="J778" s="29"/>
      <c r="K778" s="29"/>
      <c r="L778" s="2"/>
      <c r="M778" s="2"/>
    </row>
    <row r="779" spans="1:13" ht="12.75" customHeight="1" x14ac:dyDescent="0.2">
      <c r="A779" s="3"/>
      <c r="B779" s="3"/>
      <c r="C779" s="3"/>
      <c r="D779" s="4"/>
      <c r="E779" s="3"/>
      <c r="F779" s="30"/>
      <c r="G779" s="151"/>
      <c r="H779" s="30"/>
      <c r="I779" s="30"/>
      <c r="J779" s="29"/>
      <c r="K779" s="29"/>
      <c r="L779" s="2"/>
      <c r="M779" s="2"/>
    </row>
    <row r="780" spans="1:13" ht="12.75" customHeight="1" x14ac:dyDescent="0.2">
      <c r="A780" s="3"/>
      <c r="B780" s="3"/>
      <c r="C780" s="3"/>
      <c r="D780" s="4"/>
      <c r="E780" s="3"/>
      <c r="F780" s="30"/>
      <c r="G780" s="151"/>
      <c r="H780" s="30"/>
      <c r="I780" s="30"/>
      <c r="J780" s="29"/>
      <c r="K780" s="29"/>
      <c r="L780" s="2"/>
      <c r="M780" s="2"/>
    </row>
    <row r="781" spans="1:13" ht="12.75" customHeight="1" x14ac:dyDescent="0.2">
      <c r="A781" s="3"/>
      <c r="B781" s="3"/>
      <c r="C781" s="3"/>
      <c r="D781" s="4"/>
      <c r="E781" s="3"/>
      <c r="F781" s="30"/>
      <c r="G781" s="151"/>
      <c r="H781" s="30"/>
      <c r="I781" s="30"/>
      <c r="J781" s="29"/>
      <c r="K781" s="29"/>
      <c r="L781" s="2"/>
      <c r="M781" s="2"/>
    </row>
    <row r="782" spans="1:13" ht="12.75" customHeight="1" x14ac:dyDescent="0.2">
      <c r="A782" s="3"/>
      <c r="B782" s="3"/>
      <c r="C782" s="3"/>
      <c r="D782" s="4"/>
      <c r="E782" s="3"/>
      <c r="F782" s="30"/>
      <c r="G782" s="151"/>
      <c r="H782" s="30"/>
      <c r="I782" s="30"/>
      <c r="J782" s="29"/>
      <c r="K782" s="29"/>
      <c r="L782" s="2"/>
      <c r="M782" s="2"/>
    </row>
    <row r="783" spans="1:13" ht="12.75" customHeight="1" x14ac:dyDescent="0.2">
      <c r="A783" s="3"/>
      <c r="B783" s="3"/>
      <c r="C783" s="3"/>
      <c r="D783" s="4"/>
      <c r="E783" s="3"/>
      <c r="F783" s="30"/>
      <c r="G783" s="151"/>
      <c r="H783" s="30"/>
      <c r="I783" s="30"/>
      <c r="J783" s="29"/>
      <c r="K783" s="29"/>
      <c r="L783" s="2"/>
      <c r="M783" s="2"/>
    </row>
    <row r="784" spans="1:13" ht="12.75" customHeight="1" x14ac:dyDescent="0.2">
      <c r="A784" s="3"/>
      <c r="B784" s="3"/>
      <c r="C784" s="3"/>
      <c r="D784" s="4"/>
      <c r="E784" s="3"/>
      <c r="F784" s="30"/>
      <c r="G784" s="151"/>
      <c r="H784" s="30"/>
      <c r="I784" s="30"/>
      <c r="J784" s="29"/>
      <c r="K784" s="29"/>
      <c r="L784" s="2"/>
      <c r="M784" s="2"/>
    </row>
    <row r="785" spans="1:13" ht="12.75" customHeight="1" x14ac:dyDescent="0.2">
      <c r="A785" s="3"/>
      <c r="B785" s="3"/>
      <c r="C785" s="3"/>
      <c r="D785" s="4"/>
      <c r="E785" s="3"/>
      <c r="F785" s="30"/>
      <c r="G785" s="151"/>
      <c r="H785" s="30"/>
      <c r="I785" s="30"/>
      <c r="J785" s="29"/>
      <c r="K785" s="29"/>
      <c r="L785" s="2"/>
      <c r="M785" s="2"/>
    </row>
    <row r="786" spans="1:13" ht="12.75" customHeight="1" x14ac:dyDescent="0.2">
      <c r="A786" s="3"/>
      <c r="B786" s="3"/>
      <c r="C786" s="3"/>
      <c r="D786" s="4"/>
      <c r="E786" s="3"/>
      <c r="F786" s="30"/>
      <c r="G786" s="151"/>
      <c r="H786" s="30"/>
      <c r="I786" s="30"/>
      <c r="J786" s="29"/>
      <c r="K786" s="29"/>
      <c r="L786" s="2"/>
      <c r="M786" s="2"/>
    </row>
    <row r="787" spans="1:13" ht="12.75" customHeight="1" x14ac:dyDescent="0.2">
      <c r="A787" s="3"/>
      <c r="B787" s="3"/>
      <c r="C787" s="4"/>
      <c r="D787" s="3"/>
      <c r="E787" s="30"/>
      <c r="F787" s="30"/>
      <c r="G787" s="151"/>
      <c r="H787" s="31"/>
      <c r="I787" s="30"/>
      <c r="J787" s="32"/>
      <c r="K787" s="32"/>
      <c r="L787" s="2"/>
      <c r="M787" s="2"/>
    </row>
    <row r="788" spans="1:13" ht="12.75" customHeight="1" x14ac:dyDescent="0.2">
      <c r="A788" s="3"/>
      <c r="B788" s="3"/>
      <c r="C788" s="4"/>
      <c r="D788" s="3"/>
      <c r="E788" s="30"/>
      <c r="F788" s="30"/>
      <c r="G788" s="151"/>
      <c r="H788" s="31"/>
      <c r="I788" s="30"/>
      <c r="J788" s="32"/>
      <c r="K788" s="32"/>
      <c r="L788" s="2"/>
      <c r="M788" s="2"/>
    </row>
    <row r="789" spans="1:13" ht="12.75" customHeight="1" x14ac:dyDescent="0.2">
      <c r="A789" s="3"/>
      <c r="B789" s="3"/>
      <c r="C789" s="4"/>
      <c r="D789" s="3"/>
      <c r="E789" s="30"/>
      <c r="F789" s="30"/>
      <c r="G789" s="151"/>
      <c r="H789" s="31"/>
      <c r="I789" s="30"/>
      <c r="J789" s="32"/>
      <c r="K789" s="32"/>
      <c r="L789" s="2"/>
      <c r="M789" s="2"/>
    </row>
    <row r="790" spans="1:13" ht="12.75" customHeight="1" x14ac:dyDescent="0.2">
      <c r="A790" s="3"/>
      <c r="B790" s="3"/>
      <c r="C790" s="4"/>
      <c r="D790" s="3"/>
      <c r="E790" s="30"/>
      <c r="F790" s="30"/>
      <c r="G790" s="151"/>
      <c r="H790" s="31"/>
      <c r="I790" s="30"/>
      <c r="J790" s="32"/>
      <c r="K790" s="32"/>
      <c r="L790" s="2"/>
      <c r="M790" s="2"/>
    </row>
    <row r="791" spans="1:13" ht="12.75" customHeight="1" x14ac:dyDescent="0.2">
      <c r="A791" s="3"/>
      <c r="B791" s="3"/>
      <c r="C791" s="4"/>
      <c r="D791" s="3"/>
      <c r="E791" s="30"/>
      <c r="F791" s="30"/>
      <c r="G791" s="151"/>
      <c r="H791" s="31"/>
      <c r="I791" s="30"/>
      <c r="J791" s="32"/>
      <c r="K791" s="32"/>
      <c r="L791" s="2"/>
      <c r="M791" s="2"/>
    </row>
    <row r="792" spans="1:13" ht="12.75" customHeight="1" x14ac:dyDescent="0.2">
      <c r="A792" s="3"/>
      <c r="B792" s="3"/>
      <c r="C792" s="4"/>
      <c r="D792" s="3"/>
      <c r="E792" s="30"/>
      <c r="F792" s="30"/>
      <c r="G792" s="151"/>
      <c r="H792" s="31"/>
      <c r="I792" s="30"/>
      <c r="J792" s="32"/>
      <c r="K792" s="32"/>
      <c r="L792" s="2"/>
      <c r="M792" s="2"/>
    </row>
    <row r="793" spans="1:13" ht="12.75" customHeight="1" x14ac:dyDescent="0.2">
      <c r="A793" s="3"/>
      <c r="B793" s="3"/>
      <c r="C793" s="4"/>
      <c r="D793" s="3"/>
      <c r="E793" s="30"/>
      <c r="F793" s="30"/>
      <c r="G793" s="151"/>
      <c r="H793" s="31"/>
      <c r="I793" s="30"/>
      <c r="J793" s="32"/>
      <c r="K793" s="32"/>
      <c r="L793" s="2"/>
      <c r="M793" s="2"/>
    </row>
    <row r="794" spans="1:13" ht="12.75" customHeight="1" x14ac:dyDescent="0.2">
      <c r="A794" s="3"/>
      <c r="B794" s="3"/>
      <c r="C794" s="4"/>
      <c r="D794" s="3"/>
      <c r="E794" s="30"/>
      <c r="F794" s="30"/>
      <c r="G794" s="151"/>
      <c r="H794" s="31"/>
      <c r="I794" s="30"/>
      <c r="J794" s="32"/>
      <c r="K794" s="32"/>
      <c r="L794" s="2"/>
      <c r="M794" s="2"/>
    </row>
    <row r="795" spans="1:13" ht="12.75" customHeight="1" x14ac:dyDescent="0.2">
      <c r="A795" s="3"/>
      <c r="B795" s="3"/>
      <c r="C795" s="4"/>
      <c r="D795" s="3"/>
      <c r="E795" s="30"/>
      <c r="F795" s="30"/>
      <c r="G795" s="151"/>
      <c r="H795" s="31"/>
      <c r="I795" s="30"/>
      <c r="J795" s="32"/>
      <c r="K795" s="32"/>
      <c r="L795" s="2"/>
      <c r="M795" s="2"/>
    </row>
    <row r="796" spans="1:13" ht="12.75" customHeight="1" x14ac:dyDescent="0.2">
      <c r="A796" s="3"/>
      <c r="B796" s="3"/>
      <c r="C796" s="4"/>
      <c r="D796" s="3"/>
      <c r="E796" s="30"/>
      <c r="F796" s="30"/>
      <c r="G796" s="151"/>
      <c r="H796" s="31"/>
      <c r="I796" s="30"/>
      <c r="J796" s="32"/>
      <c r="K796" s="32"/>
      <c r="L796" s="2"/>
      <c r="M796" s="2"/>
    </row>
    <row r="797" spans="1:13" ht="12.75" customHeight="1" x14ac:dyDescent="0.2">
      <c r="A797" s="3"/>
      <c r="B797" s="3"/>
      <c r="C797" s="4"/>
      <c r="D797" s="3"/>
      <c r="E797" s="30"/>
      <c r="F797" s="30"/>
      <c r="G797" s="151"/>
      <c r="H797" s="31"/>
      <c r="I797" s="30"/>
      <c r="J797" s="32"/>
      <c r="K797" s="32"/>
      <c r="L797" s="2"/>
      <c r="M797" s="2"/>
    </row>
    <row r="798" spans="1:13" ht="12.75" customHeight="1" x14ac:dyDescent="0.2">
      <c r="A798" s="3"/>
      <c r="B798" s="3"/>
      <c r="C798" s="4"/>
      <c r="D798" s="3"/>
      <c r="E798" s="30"/>
      <c r="F798" s="30"/>
      <c r="G798" s="151"/>
      <c r="H798" s="31"/>
      <c r="I798" s="30"/>
      <c r="J798" s="32"/>
      <c r="K798" s="32"/>
      <c r="L798" s="2"/>
      <c r="M798" s="2"/>
    </row>
    <row r="799" spans="1:13" ht="12.75" customHeight="1" x14ac:dyDescent="0.2">
      <c r="A799" s="3"/>
      <c r="B799" s="3"/>
      <c r="C799" s="4"/>
      <c r="D799" s="3"/>
      <c r="E799" s="30"/>
      <c r="F799" s="30"/>
      <c r="G799" s="151"/>
      <c r="H799" s="31"/>
      <c r="I799" s="30"/>
      <c r="J799" s="32"/>
      <c r="K799" s="32"/>
      <c r="L799" s="2"/>
      <c r="M799" s="2"/>
    </row>
    <row r="800" spans="1:13" ht="12.75" customHeight="1" x14ac:dyDescent="0.2">
      <c r="A800" s="3"/>
      <c r="B800" s="3"/>
      <c r="C800" s="3"/>
      <c r="D800" s="4"/>
      <c r="E800" s="3"/>
      <c r="F800" s="30"/>
      <c r="G800" s="151"/>
      <c r="H800" s="30"/>
      <c r="I800" s="30"/>
      <c r="J800" s="29"/>
      <c r="K800" s="29"/>
      <c r="L800" s="2"/>
      <c r="M800" s="2"/>
    </row>
    <row r="801" spans="1:13" ht="12.75" customHeight="1" x14ac:dyDescent="0.2">
      <c r="A801" s="3"/>
      <c r="B801" s="3"/>
      <c r="C801" s="3"/>
      <c r="D801" s="4"/>
      <c r="E801" s="3"/>
      <c r="F801" s="30"/>
      <c r="G801" s="151"/>
      <c r="H801" s="30"/>
      <c r="I801" s="30"/>
      <c r="J801" s="29"/>
      <c r="K801" s="29"/>
      <c r="L801" s="2"/>
      <c r="M801" s="2"/>
    </row>
    <row r="802" spans="1:13" ht="12.75" customHeight="1" x14ac:dyDescent="0.2">
      <c r="A802" s="3"/>
      <c r="B802" s="3"/>
      <c r="C802" s="3"/>
      <c r="D802" s="4"/>
      <c r="E802" s="3"/>
      <c r="F802" s="30"/>
      <c r="G802" s="151"/>
      <c r="H802" s="30"/>
      <c r="I802" s="30"/>
      <c r="J802" s="29"/>
      <c r="K802" s="29"/>
      <c r="L802" s="2"/>
      <c r="M802" s="2"/>
    </row>
    <row r="803" spans="1:13" ht="12.75" customHeight="1" x14ac:dyDescent="0.2">
      <c r="A803" s="3"/>
      <c r="B803" s="3"/>
      <c r="C803" s="3"/>
      <c r="D803" s="4"/>
      <c r="E803" s="3"/>
      <c r="F803" s="30"/>
      <c r="G803" s="151"/>
      <c r="H803" s="30"/>
      <c r="I803" s="30"/>
      <c r="J803" s="29"/>
      <c r="K803" s="29"/>
      <c r="L803" s="2"/>
      <c r="M803" s="2"/>
    </row>
    <row r="804" spans="1:13" ht="12.75" customHeight="1" x14ac:dyDescent="0.2">
      <c r="A804" s="3"/>
      <c r="B804" s="3"/>
      <c r="C804" s="3"/>
      <c r="D804" s="4"/>
      <c r="E804" s="3"/>
      <c r="F804" s="30"/>
      <c r="G804" s="151"/>
      <c r="H804" s="30"/>
      <c r="I804" s="30"/>
      <c r="J804" s="29"/>
      <c r="K804" s="29"/>
      <c r="L804" s="2"/>
      <c r="M804" s="2"/>
    </row>
    <row r="805" spans="1:13" ht="12.75" customHeight="1" x14ac:dyDescent="0.2">
      <c r="A805" s="3"/>
      <c r="B805" s="3"/>
      <c r="C805" s="3"/>
      <c r="D805" s="4"/>
      <c r="E805" s="3"/>
      <c r="F805" s="30"/>
      <c r="G805" s="151"/>
      <c r="H805" s="30"/>
      <c r="I805" s="30"/>
      <c r="J805" s="29"/>
      <c r="K805" s="29"/>
      <c r="L805" s="2"/>
      <c r="M805" s="2"/>
    </row>
    <row r="806" spans="1:13" ht="12.75" customHeight="1" x14ac:dyDescent="0.2">
      <c r="A806" s="3"/>
      <c r="B806" s="3"/>
      <c r="C806" s="3"/>
      <c r="D806" s="4"/>
      <c r="E806" s="3"/>
      <c r="F806" s="30"/>
      <c r="G806" s="151"/>
      <c r="H806" s="30"/>
      <c r="I806" s="30"/>
      <c r="J806" s="29"/>
      <c r="K806" s="29"/>
      <c r="L806" s="2"/>
      <c r="M806" s="2"/>
    </row>
    <row r="807" spans="1:13" ht="12.75" customHeight="1" x14ac:dyDescent="0.2">
      <c r="A807" s="3"/>
      <c r="B807" s="3"/>
      <c r="C807" s="3"/>
      <c r="D807" s="4"/>
      <c r="E807" s="3"/>
      <c r="F807" s="30"/>
      <c r="G807" s="151"/>
      <c r="H807" s="30"/>
      <c r="I807" s="30"/>
      <c r="J807" s="29"/>
      <c r="K807" s="29"/>
      <c r="L807" s="2"/>
      <c r="M807" s="2"/>
    </row>
    <row r="808" spans="1:13" ht="12.75" customHeight="1" x14ac:dyDescent="0.2">
      <c r="A808" s="3"/>
      <c r="B808" s="3"/>
      <c r="C808" s="3"/>
      <c r="D808" s="4"/>
      <c r="E808" s="3"/>
      <c r="F808" s="30"/>
      <c r="G808" s="151"/>
      <c r="H808" s="30"/>
      <c r="I808" s="30"/>
      <c r="J808" s="29"/>
      <c r="K808" s="29"/>
      <c r="L808" s="2"/>
      <c r="M808" s="2"/>
    </row>
    <row r="809" spans="1:13" ht="12.75" customHeight="1" x14ac:dyDescent="0.2">
      <c r="A809" s="3"/>
      <c r="B809" s="3"/>
      <c r="C809" s="3"/>
      <c r="D809" s="4"/>
      <c r="E809" s="3"/>
      <c r="F809" s="30"/>
      <c r="G809" s="151"/>
      <c r="H809" s="30"/>
      <c r="I809" s="30"/>
      <c r="J809" s="29"/>
      <c r="K809" s="29"/>
      <c r="L809" s="2"/>
      <c r="M809" s="2"/>
    </row>
    <row r="810" spans="1:13" ht="12.75" customHeight="1" x14ac:dyDescent="0.2">
      <c r="A810" s="3"/>
      <c r="B810" s="3"/>
      <c r="C810" s="3"/>
      <c r="D810" s="4"/>
      <c r="E810" s="3"/>
      <c r="F810" s="30"/>
      <c r="G810" s="151"/>
      <c r="H810" s="30"/>
      <c r="I810" s="30"/>
      <c r="J810" s="29"/>
      <c r="K810" s="29"/>
      <c r="L810" s="2"/>
      <c r="M810" s="2"/>
    </row>
    <row r="811" spans="1:13" ht="12.75" customHeight="1" x14ac:dyDescent="0.2">
      <c r="A811" s="3"/>
      <c r="B811" s="3"/>
      <c r="C811" s="3"/>
      <c r="D811" s="4"/>
      <c r="E811" s="3"/>
      <c r="F811" s="30"/>
      <c r="G811" s="151"/>
      <c r="H811" s="30"/>
      <c r="I811" s="30"/>
      <c r="J811" s="29"/>
      <c r="K811" s="29"/>
      <c r="L811" s="2"/>
      <c r="M811" s="2"/>
    </row>
    <row r="812" spans="1:13" ht="12.75" customHeight="1" x14ac:dyDescent="0.2">
      <c r="A812" s="3"/>
      <c r="B812" s="3"/>
      <c r="C812" s="3"/>
      <c r="D812" s="4"/>
      <c r="E812" s="3"/>
      <c r="F812" s="30"/>
      <c r="G812" s="151"/>
      <c r="H812" s="30"/>
      <c r="I812" s="30"/>
      <c r="J812" s="29"/>
      <c r="K812" s="29"/>
      <c r="L812" s="2"/>
      <c r="M812" s="2"/>
    </row>
    <row r="813" spans="1:13" ht="12.75" customHeight="1" x14ac:dyDescent="0.2">
      <c r="A813" s="3"/>
      <c r="B813" s="3"/>
      <c r="C813" s="3"/>
      <c r="D813" s="4"/>
      <c r="E813" s="3"/>
      <c r="F813" s="30"/>
      <c r="G813" s="151"/>
      <c r="H813" s="30"/>
      <c r="I813" s="30"/>
      <c r="J813" s="29"/>
      <c r="K813" s="29"/>
      <c r="L813" s="2"/>
      <c r="M813" s="2"/>
    </row>
    <row r="814" spans="1:13" ht="12.75" customHeight="1" x14ac:dyDescent="0.2">
      <c r="A814" s="3"/>
      <c r="B814" s="3"/>
      <c r="C814" s="3"/>
      <c r="D814" s="4"/>
      <c r="E814" s="3"/>
      <c r="F814" s="30"/>
      <c r="G814" s="151"/>
      <c r="H814" s="30"/>
      <c r="I814" s="30"/>
      <c r="J814" s="29"/>
      <c r="K814" s="29"/>
      <c r="L814" s="2"/>
      <c r="M814" s="2"/>
    </row>
    <row r="815" spans="1:13" ht="12.75" customHeight="1" x14ac:dyDescent="0.2">
      <c r="A815" s="3"/>
      <c r="B815" s="3"/>
      <c r="C815" s="3"/>
      <c r="D815" s="4"/>
      <c r="E815" s="3"/>
      <c r="F815" s="30"/>
      <c r="G815" s="151"/>
      <c r="H815" s="30"/>
      <c r="I815" s="30"/>
      <c r="J815" s="29"/>
      <c r="K815" s="29"/>
      <c r="L815" s="2"/>
      <c r="M815" s="2"/>
    </row>
    <row r="816" spans="1:13" ht="12.75" customHeight="1" x14ac:dyDescent="0.2">
      <c r="A816" s="3"/>
      <c r="B816" s="3"/>
      <c r="C816" s="3"/>
      <c r="D816" s="4"/>
      <c r="E816" s="3"/>
      <c r="F816" s="30"/>
      <c r="G816" s="151"/>
      <c r="H816" s="30"/>
      <c r="I816" s="30"/>
      <c r="J816" s="29"/>
      <c r="K816" s="29"/>
      <c r="L816" s="2"/>
      <c r="M816" s="2"/>
    </row>
    <row r="817" spans="1:13" ht="12.75" customHeight="1" x14ac:dyDescent="0.2">
      <c r="A817" s="3"/>
      <c r="B817" s="3"/>
      <c r="C817" s="3"/>
      <c r="D817" s="4"/>
      <c r="E817" s="3"/>
      <c r="F817" s="30"/>
      <c r="G817" s="151"/>
      <c r="H817" s="30"/>
      <c r="I817" s="30"/>
      <c r="J817" s="29"/>
      <c r="K817" s="29"/>
      <c r="L817" s="2"/>
      <c r="M817" s="2"/>
    </row>
    <row r="818" spans="1:13" ht="12.75" customHeight="1" x14ac:dyDescent="0.2">
      <c r="A818" s="3"/>
      <c r="B818" s="3"/>
      <c r="C818" s="3"/>
      <c r="D818" s="4"/>
      <c r="E818" s="3"/>
      <c r="F818" s="30"/>
      <c r="G818" s="151"/>
      <c r="H818" s="30"/>
      <c r="I818" s="30"/>
      <c r="J818" s="29"/>
      <c r="K818" s="29"/>
      <c r="L818" s="2"/>
      <c r="M818" s="2"/>
    </row>
    <row r="819" spans="1:13" ht="12.75" customHeight="1" x14ac:dyDescent="0.2">
      <c r="A819" s="3"/>
      <c r="B819" s="3"/>
      <c r="C819" s="3"/>
      <c r="D819" s="4"/>
      <c r="E819" s="3"/>
      <c r="F819" s="30"/>
      <c r="G819" s="151"/>
      <c r="H819" s="30"/>
      <c r="I819" s="30"/>
      <c r="J819" s="29"/>
      <c r="K819" s="29"/>
      <c r="L819" s="2"/>
      <c r="M819" s="2"/>
    </row>
    <row r="820" spans="1:13" ht="12.75" customHeight="1" x14ac:dyDescent="0.2">
      <c r="A820" s="3"/>
      <c r="B820" s="3"/>
      <c r="C820" s="3"/>
      <c r="D820" s="4"/>
      <c r="E820" s="3"/>
      <c r="F820" s="30"/>
      <c r="G820" s="151"/>
      <c r="H820" s="30"/>
      <c r="I820" s="30"/>
      <c r="J820" s="29"/>
      <c r="K820" s="29"/>
      <c r="L820" s="2"/>
      <c r="M820" s="2"/>
    </row>
    <row r="821" spans="1:13" ht="12.75" customHeight="1" x14ac:dyDescent="0.2">
      <c r="A821" s="3"/>
      <c r="B821" s="3"/>
      <c r="C821" s="3"/>
      <c r="D821" s="4"/>
      <c r="E821" s="3"/>
      <c r="F821" s="30"/>
      <c r="G821" s="151"/>
      <c r="H821" s="30"/>
      <c r="I821" s="30"/>
      <c r="J821" s="29"/>
      <c r="K821" s="29"/>
      <c r="L821" s="2"/>
      <c r="M821" s="2"/>
    </row>
    <row r="822" spans="1:13" ht="12.75" customHeight="1" x14ac:dyDescent="0.2">
      <c r="A822" s="3"/>
      <c r="B822" s="3"/>
      <c r="C822" s="3"/>
      <c r="D822" s="4"/>
      <c r="E822" s="3"/>
      <c r="F822" s="30"/>
      <c r="G822" s="151"/>
      <c r="H822" s="30"/>
      <c r="I822" s="30"/>
      <c r="J822" s="29"/>
      <c r="K822" s="29"/>
      <c r="L822" s="2"/>
      <c r="M822" s="2"/>
    </row>
    <row r="823" spans="1:13" ht="12.75" customHeight="1" x14ac:dyDescent="0.2">
      <c r="A823" s="3"/>
      <c r="B823" s="3"/>
      <c r="C823" s="3"/>
      <c r="D823" s="4"/>
      <c r="E823" s="3"/>
      <c r="F823" s="30"/>
      <c r="G823" s="151"/>
      <c r="H823" s="30"/>
      <c r="I823" s="30"/>
      <c r="J823" s="29"/>
      <c r="K823" s="29"/>
      <c r="L823" s="2"/>
      <c r="M823" s="2"/>
    </row>
    <row r="824" spans="1:13" ht="12.75" customHeight="1" x14ac:dyDescent="0.2">
      <c r="A824" s="3"/>
      <c r="B824" s="3"/>
      <c r="C824" s="3"/>
      <c r="D824" s="4"/>
      <c r="E824" s="3"/>
      <c r="F824" s="30"/>
      <c r="G824" s="151"/>
      <c r="H824" s="30"/>
      <c r="I824" s="30"/>
      <c r="J824" s="29"/>
      <c r="K824" s="29"/>
      <c r="L824" s="2"/>
      <c r="M824" s="2"/>
    </row>
    <row r="825" spans="1:13" ht="12.75" customHeight="1" x14ac:dyDescent="0.2">
      <c r="A825" s="3"/>
      <c r="B825" s="3"/>
      <c r="C825" s="3"/>
      <c r="D825" s="4"/>
      <c r="E825" s="3"/>
      <c r="F825" s="30"/>
      <c r="G825" s="151"/>
      <c r="H825" s="30"/>
      <c r="I825" s="30"/>
      <c r="J825" s="29"/>
      <c r="K825" s="29"/>
      <c r="L825" s="2"/>
      <c r="M825" s="2"/>
    </row>
    <row r="826" spans="1:13" ht="12.75" customHeight="1" x14ac:dyDescent="0.2">
      <c r="A826" s="3"/>
      <c r="B826" s="3"/>
      <c r="C826" s="3"/>
      <c r="D826" s="4"/>
      <c r="E826" s="3"/>
      <c r="F826" s="30"/>
      <c r="G826" s="151"/>
      <c r="H826" s="30"/>
      <c r="I826" s="30"/>
      <c r="J826" s="29"/>
      <c r="K826" s="29"/>
      <c r="L826" s="2"/>
      <c r="M826" s="2"/>
    </row>
    <row r="827" spans="1:13" ht="12.75" customHeight="1" x14ac:dyDescent="0.2">
      <c r="A827" s="3"/>
      <c r="B827" s="3"/>
      <c r="C827" s="3"/>
      <c r="D827" s="4"/>
      <c r="E827" s="3"/>
      <c r="F827" s="30"/>
      <c r="G827" s="151"/>
      <c r="H827" s="30"/>
      <c r="I827" s="30"/>
      <c r="J827" s="29"/>
      <c r="K827" s="29"/>
      <c r="L827" s="2"/>
      <c r="M827" s="2"/>
    </row>
    <row r="828" spans="1:13" ht="12.75" customHeight="1" x14ac:dyDescent="0.2">
      <c r="A828" s="3"/>
      <c r="B828" s="3"/>
      <c r="C828" s="3"/>
      <c r="D828" s="4"/>
      <c r="E828" s="3"/>
      <c r="F828" s="30"/>
      <c r="G828" s="151"/>
      <c r="H828" s="30"/>
      <c r="I828" s="30"/>
      <c r="J828" s="29"/>
      <c r="K828" s="29"/>
      <c r="L828" s="2"/>
      <c r="M828" s="2"/>
    </row>
    <row r="829" spans="1:13" ht="12.75" customHeight="1" x14ac:dyDescent="0.2">
      <c r="A829" s="3"/>
      <c r="B829" s="3"/>
      <c r="C829" s="3"/>
      <c r="D829" s="4"/>
      <c r="E829" s="3"/>
      <c r="F829" s="30"/>
      <c r="G829" s="151"/>
      <c r="H829" s="30"/>
      <c r="I829" s="30"/>
      <c r="J829" s="29"/>
      <c r="K829" s="29"/>
      <c r="L829" s="2"/>
      <c r="M829" s="2"/>
    </row>
    <row r="830" spans="1:13" ht="12.75" customHeight="1" x14ac:dyDescent="0.2">
      <c r="A830" s="3"/>
      <c r="B830" s="3"/>
      <c r="C830" s="3"/>
      <c r="D830" s="4"/>
      <c r="E830" s="3"/>
      <c r="F830" s="30"/>
      <c r="G830" s="151"/>
      <c r="H830" s="30"/>
      <c r="I830" s="30"/>
      <c r="J830" s="29"/>
      <c r="K830" s="29"/>
      <c r="L830" s="2"/>
      <c r="M830" s="2"/>
    </row>
    <row r="831" spans="1:13" ht="12.75" customHeight="1" x14ac:dyDescent="0.2">
      <c r="A831" s="3"/>
      <c r="B831" s="3"/>
      <c r="C831" s="3"/>
      <c r="D831" s="4"/>
      <c r="E831" s="3"/>
      <c r="F831" s="30"/>
      <c r="G831" s="151"/>
      <c r="H831" s="30"/>
      <c r="I831" s="30"/>
      <c r="J831" s="29"/>
      <c r="K831" s="29"/>
      <c r="L831" s="2"/>
      <c r="M831" s="2"/>
    </row>
    <row r="832" spans="1:13" ht="12.75" customHeight="1" x14ac:dyDescent="0.2">
      <c r="A832" s="3"/>
      <c r="B832" s="3"/>
      <c r="C832" s="3"/>
      <c r="D832" s="4"/>
      <c r="E832" s="3"/>
      <c r="F832" s="30"/>
      <c r="G832" s="151"/>
      <c r="H832" s="30"/>
      <c r="I832" s="30"/>
      <c r="J832" s="29"/>
      <c r="K832" s="29"/>
      <c r="L832" s="2"/>
      <c r="M832" s="2"/>
    </row>
    <row r="833" spans="1:13" ht="12.75" customHeight="1" x14ac:dyDescent="0.2">
      <c r="A833" s="3"/>
      <c r="B833" s="3"/>
      <c r="C833" s="3"/>
      <c r="D833" s="4"/>
      <c r="E833" s="3"/>
      <c r="F833" s="30"/>
      <c r="G833" s="151"/>
      <c r="H833" s="30"/>
      <c r="I833" s="30"/>
      <c r="J833" s="29"/>
      <c r="K833" s="29"/>
      <c r="L833" s="2"/>
      <c r="M833" s="2"/>
    </row>
    <row r="834" spans="1:13" ht="12.75" customHeight="1" x14ac:dyDescent="0.2">
      <c r="A834" s="3"/>
      <c r="B834" s="3"/>
      <c r="C834" s="3"/>
      <c r="D834" s="4"/>
      <c r="E834" s="3"/>
      <c r="F834" s="30"/>
      <c r="G834" s="151"/>
      <c r="H834" s="30"/>
      <c r="I834" s="30"/>
      <c r="J834" s="29"/>
      <c r="K834" s="29"/>
      <c r="L834" s="2"/>
      <c r="M834" s="2"/>
    </row>
    <row r="835" spans="1:13" ht="12.75" customHeight="1" x14ac:dyDescent="0.2">
      <c r="A835" s="3"/>
      <c r="B835" s="3"/>
      <c r="C835" s="3"/>
      <c r="D835" s="4"/>
      <c r="E835" s="3"/>
      <c r="F835" s="30"/>
      <c r="G835" s="151"/>
      <c r="H835" s="30"/>
      <c r="I835" s="30"/>
      <c r="J835" s="29"/>
      <c r="K835" s="29"/>
      <c r="L835" s="2"/>
      <c r="M835" s="2"/>
    </row>
    <row r="836" spans="1:13" ht="12.75" customHeight="1" x14ac:dyDescent="0.2">
      <c r="A836" s="3"/>
      <c r="B836" s="3"/>
      <c r="C836" s="3"/>
      <c r="D836" s="4"/>
      <c r="E836" s="3"/>
      <c r="F836" s="30"/>
      <c r="G836" s="151"/>
      <c r="H836" s="30"/>
      <c r="I836" s="30"/>
      <c r="J836" s="29"/>
      <c r="K836" s="29"/>
      <c r="L836" s="2"/>
      <c r="M836" s="2"/>
    </row>
    <row r="837" spans="1:13" ht="12.75" customHeight="1" x14ac:dyDescent="0.2">
      <c r="A837" s="3"/>
      <c r="B837" s="3"/>
      <c r="C837" s="3"/>
      <c r="D837" s="4"/>
      <c r="E837" s="3"/>
      <c r="F837" s="30"/>
      <c r="G837" s="151"/>
      <c r="H837" s="30"/>
      <c r="I837" s="30"/>
      <c r="J837" s="29"/>
      <c r="K837" s="29"/>
      <c r="L837" s="2"/>
      <c r="M837" s="2"/>
    </row>
    <row r="838" spans="1:13" ht="12.75" customHeight="1" x14ac:dyDescent="0.2">
      <c r="A838" s="3"/>
      <c r="B838" s="3"/>
      <c r="C838" s="3"/>
      <c r="D838" s="4"/>
      <c r="E838" s="3"/>
      <c r="F838" s="30"/>
      <c r="G838" s="151"/>
      <c r="H838" s="30"/>
      <c r="I838" s="30"/>
      <c r="J838" s="29"/>
      <c r="K838" s="29"/>
      <c r="L838" s="2"/>
      <c r="M838" s="2"/>
    </row>
    <row r="839" spans="1:13" ht="12.75" customHeight="1" x14ac:dyDescent="0.2">
      <c r="A839" s="3"/>
      <c r="B839" s="3"/>
      <c r="C839" s="3"/>
      <c r="D839" s="4"/>
      <c r="E839" s="3"/>
      <c r="F839" s="30"/>
      <c r="G839" s="151"/>
      <c r="H839" s="30"/>
      <c r="I839" s="30"/>
      <c r="J839" s="29"/>
      <c r="K839" s="29"/>
      <c r="L839" s="2"/>
      <c r="M839" s="2"/>
    </row>
    <row r="840" spans="1:13" ht="12.75" customHeight="1" x14ac:dyDescent="0.2">
      <c r="A840" s="3"/>
      <c r="B840" s="3"/>
      <c r="C840" s="3"/>
      <c r="D840" s="4"/>
      <c r="E840" s="3"/>
      <c r="F840" s="30"/>
      <c r="G840" s="151"/>
      <c r="H840" s="30"/>
      <c r="I840" s="30"/>
      <c r="J840" s="29"/>
      <c r="K840" s="29"/>
      <c r="L840" s="2"/>
      <c r="M840" s="2"/>
    </row>
    <row r="841" spans="1:13" ht="12.75" customHeight="1" x14ac:dyDescent="0.2">
      <c r="A841" s="3"/>
      <c r="B841" s="3"/>
      <c r="C841" s="3"/>
      <c r="D841" s="4"/>
      <c r="E841" s="3"/>
      <c r="F841" s="30"/>
      <c r="G841" s="151"/>
      <c r="H841" s="30"/>
      <c r="I841" s="30"/>
      <c r="J841" s="29"/>
      <c r="K841" s="29"/>
      <c r="L841" s="2"/>
      <c r="M841" s="2"/>
    </row>
    <row r="842" spans="1:13" ht="12.75" customHeight="1" x14ac:dyDescent="0.2">
      <c r="A842" s="3"/>
      <c r="B842" s="3"/>
      <c r="C842" s="3"/>
      <c r="D842" s="4"/>
      <c r="E842" s="3"/>
      <c r="F842" s="30"/>
      <c r="G842" s="151"/>
      <c r="H842" s="30"/>
      <c r="I842" s="30"/>
      <c r="J842" s="29"/>
      <c r="K842" s="29"/>
      <c r="L842" s="2"/>
      <c r="M842" s="2"/>
    </row>
    <row r="843" spans="1:13" ht="12.75" customHeight="1" x14ac:dyDescent="0.2">
      <c r="A843" s="3"/>
      <c r="B843" s="3"/>
      <c r="C843" s="3"/>
      <c r="D843" s="4"/>
      <c r="E843" s="3"/>
      <c r="F843" s="30"/>
      <c r="G843" s="151"/>
      <c r="H843" s="30"/>
      <c r="I843" s="30"/>
      <c r="J843" s="29"/>
      <c r="K843" s="29"/>
      <c r="L843" s="2"/>
      <c r="M843" s="2"/>
    </row>
    <row r="844" spans="1:13" ht="12.75" customHeight="1" x14ac:dyDescent="0.2">
      <c r="A844" s="3"/>
      <c r="B844" s="3"/>
      <c r="C844" s="3"/>
      <c r="D844" s="4"/>
      <c r="E844" s="3"/>
      <c r="F844" s="30"/>
      <c r="G844" s="151"/>
      <c r="H844" s="30"/>
      <c r="I844" s="30"/>
      <c r="J844" s="29"/>
      <c r="K844" s="29"/>
      <c r="L844" s="2"/>
      <c r="M844" s="2"/>
    </row>
    <row r="845" spans="1:13" ht="12.75" customHeight="1" x14ac:dyDescent="0.2">
      <c r="A845" s="3"/>
      <c r="B845" s="3"/>
      <c r="C845" s="3"/>
      <c r="D845" s="4"/>
      <c r="E845" s="3"/>
      <c r="F845" s="30"/>
      <c r="G845" s="151"/>
      <c r="H845" s="30"/>
      <c r="I845" s="30"/>
      <c r="J845" s="29"/>
      <c r="K845" s="29"/>
      <c r="L845" s="2"/>
      <c r="M845" s="2"/>
    </row>
    <row r="846" spans="1:13" ht="12.75" customHeight="1" x14ac:dyDescent="0.2">
      <c r="A846" s="3"/>
      <c r="B846" s="3"/>
      <c r="C846" s="3"/>
      <c r="D846" s="4"/>
      <c r="E846" s="3"/>
      <c r="F846" s="30"/>
      <c r="G846" s="151"/>
      <c r="H846" s="30"/>
      <c r="I846" s="30"/>
      <c r="J846" s="29"/>
      <c r="K846" s="29"/>
      <c r="L846" s="2"/>
      <c r="M846" s="2"/>
    </row>
    <row r="847" spans="1:13" ht="12.75" customHeight="1" x14ac:dyDescent="0.2">
      <c r="A847" s="3"/>
      <c r="B847" s="3"/>
      <c r="C847" s="3"/>
      <c r="D847" s="4"/>
      <c r="E847" s="3"/>
      <c r="F847" s="30"/>
      <c r="G847" s="151"/>
      <c r="H847" s="30"/>
      <c r="I847" s="30"/>
      <c r="J847" s="29"/>
      <c r="K847" s="29"/>
      <c r="L847" s="2"/>
      <c r="M847" s="2"/>
    </row>
    <row r="848" spans="1:13" ht="12.75" customHeight="1" x14ac:dyDescent="0.2">
      <c r="A848" s="3"/>
      <c r="B848" s="3"/>
      <c r="C848" s="3"/>
      <c r="D848" s="4"/>
      <c r="E848" s="3"/>
      <c r="F848" s="30"/>
      <c r="G848" s="151"/>
      <c r="H848" s="30"/>
      <c r="I848" s="30"/>
      <c r="J848" s="29"/>
      <c r="K848" s="29"/>
      <c r="L848" s="2"/>
      <c r="M848" s="2"/>
    </row>
    <row r="849" spans="1:13" ht="12.75" customHeight="1" x14ac:dyDescent="0.2">
      <c r="A849" s="3"/>
      <c r="B849" s="3"/>
      <c r="C849" s="3"/>
      <c r="D849" s="4"/>
      <c r="E849" s="3"/>
      <c r="F849" s="30"/>
      <c r="G849" s="151"/>
      <c r="H849" s="30"/>
      <c r="I849" s="30"/>
      <c r="J849" s="29"/>
      <c r="K849" s="29"/>
      <c r="L849" s="2"/>
      <c r="M849" s="2"/>
    </row>
    <row r="850" spans="1:13" ht="12.75" customHeight="1" x14ac:dyDescent="0.2">
      <c r="A850" s="3"/>
      <c r="B850" s="3"/>
      <c r="C850" s="3"/>
      <c r="D850" s="4"/>
      <c r="E850" s="3"/>
      <c r="F850" s="30"/>
      <c r="G850" s="151"/>
      <c r="H850" s="30"/>
      <c r="I850" s="30"/>
      <c r="J850" s="29"/>
      <c r="K850" s="29"/>
      <c r="L850" s="2"/>
      <c r="M850" s="2"/>
    </row>
    <row r="851" spans="1:13" ht="12.75" customHeight="1" x14ac:dyDescent="0.2">
      <c r="A851" s="3"/>
      <c r="B851" s="3"/>
      <c r="C851" s="3"/>
      <c r="D851" s="4"/>
      <c r="E851" s="3"/>
      <c r="F851" s="30"/>
      <c r="G851" s="151"/>
      <c r="H851" s="30"/>
      <c r="I851" s="30"/>
      <c r="J851" s="29"/>
      <c r="K851" s="29"/>
      <c r="L851" s="2"/>
      <c r="M851" s="2"/>
    </row>
    <row r="852" spans="1:13" ht="12.75" customHeight="1" x14ac:dyDescent="0.2">
      <c r="A852" s="3"/>
      <c r="B852" s="3"/>
      <c r="C852" s="3"/>
      <c r="D852" s="4"/>
      <c r="E852" s="3"/>
      <c r="F852" s="30"/>
      <c r="G852" s="151"/>
      <c r="H852" s="30"/>
      <c r="I852" s="30"/>
      <c r="J852" s="29"/>
      <c r="K852" s="29"/>
      <c r="L852" s="2"/>
      <c r="M852" s="2"/>
    </row>
    <row r="853" spans="1:13" ht="12.75" customHeight="1" x14ac:dyDescent="0.2">
      <c r="A853" s="3"/>
      <c r="B853" s="3"/>
      <c r="C853" s="3"/>
      <c r="D853" s="4"/>
      <c r="E853" s="3"/>
      <c r="F853" s="30"/>
      <c r="G853" s="151"/>
      <c r="H853" s="30"/>
      <c r="I853" s="30"/>
      <c r="J853" s="29"/>
      <c r="K853" s="29"/>
      <c r="L853" s="2"/>
      <c r="M853" s="2"/>
    </row>
    <row r="854" spans="1:13" ht="12.75" customHeight="1" x14ac:dyDescent="0.2">
      <c r="A854" s="3"/>
      <c r="B854" s="3"/>
      <c r="C854" s="3"/>
      <c r="D854" s="4"/>
      <c r="E854" s="3"/>
      <c r="F854" s="30"/>
      <c r="G854" s="151"/>
      <c r="H854" s="30"/>
      <c r="I854" s="30"/>
      <c r="J854" s="29"/>
      <c r="K854" s="29"/>
      <c r="L854" s="2"/>
      <c r="M854" s="2"/>
    </row>
    <row r="855" spans="1:13" ht="12.75" customHeight="1" x14ac:dyDescent="0.2">
      <c r="A855" s="3"/>
      <c r="B855" s="3"/>
      <c r="C855" s="3"/>
      <c r="D855" s="4"/>
      <c r="E855" s="3"/>
      <c r="F855" s="30"/>
      <c r="G855" s="151"/>
      <c r="H855" s="30"/>
      <c r="I855" s="30"/>
      <c r="J855" s="29"/>
      <c r="K855" s="29"/>
      <c r="L855" s="2"/>
      <c r="M855" s="2"/>
    </row>
    <row r="856" spans="1:13" ht="12.75" customHeight="1" x14ac:dyDescent="0.2">
      <c r="A856" s="3"/>
      <c r="B856" s="3"/>
      <c r="C856" s="3"/>
      <c r="D856" s="4"/>
      <c r="E856" s="3"/>
      <c r="F856" s="30"/>
      <c r="G856" s="151"/>
      <c r="H856" s="30"/>
      <c r="I856" s="30"/>
      <c r="J856" s="29"/>
      <c r="K856" s="29"/>
      <c r="L856" s="2"/>
      <c r="M856" s="2"/>
    </row>
    <row r="857" spans="1:13" ht="12.75" customHeight="1" x14ac:dyDescent="0.2">
      <c r="A857" s="3"/>
      <c r="B857" s="3"/>
      <c r="C857" s="3"/>
      <c r="D857" s="4"/>
      <c r="E857" s="3"/>
      <c r="F857" s="30"/>
      <c r="G857" s="151"/>
      <c r="H857" s="30"/>
      <c r="I857" s="30"/>
      <c r="J857" s="29"/>
      <c r="K857" s="29"/>
      <c r="L857" s="2"/>
      <c r="M857" s="2"/>
    </row>
    <row r="858" spans="1:13" ht="12.75" customHeight="1" x14ac:dyDescent="0.2">
      <c r="A858" s="3"/>
      <c r="B858" s="3"/>
      <c r="C858" s="3"/>
      <c r="D858" s="4"/>
      <c r="E858" s="3"/>
      <c r="F858" s="30"/>
      <c r="G858" s="151"/>
      <c r="H858" s="30"/>
      <c r="I858" s="30"/>
      <c r="J858" s="29"/>
      <c r="K858" s="29"/>
      <c r="L858" s="2"/>
      <c r="M858" s="2"/>
    </row>
    <row r="859" spans="1:13" ht="12.75" customHeight="1" x14ac:dyDescent="0.2">
      <c r="A859" s="3"/>
      <c r="B859" s="3"/>
      <c r="C859" s="3"/>
      <c r="D859" s="4"/>
      <c r="E859" s="3"/>
      <c r="F859" s="30"/>
      <c r="G859" s="151"/>
      <c r="H859" s="30"/>
      <c r="I859" s="30"/>
      <c r="J859" s="29"/>
      <c r="K859" s="29"/>
      <c r="L859" s="2"/>
      <c r="M859" s="2"/>
    </row>
    <row r="860" spans="1:13" ht="12.75" customHeight="1" x14ac:dyDescent="0.2">
      <c r="A860" s="3"/>
      <c r="B860" s="3"/>
      <c r="C860" s="3"/>
      <c r="D860" s="4"/>
      <c r="E860" s="3"/>
      <c r="F860" s="30"/>
      <c r="G860" s="151"/>
      <c r="H860" s="30"/>
      <c r="I860" s="30"/>
      <c r="J860" s="29"/>
      <c r="K860" s="29"/>
      <c r="L860" s="2"/>
      <c r="M860" s="2"/>
    </row>
    <row r="861" spans="1:13" ht="12.75" customHeight="1" x14ac:dyDescent="0.2">
      <c r="A861" s="3"/>
      <c r="B861" s="3"/>
      <c r="C861" s="3"/>
      <c r="D861" s="4"/>
      <c r="E861" s="3"/>
      <c r="F861" s="30"/>
      <c r="G861" s="151"/>
      <c r="H861" s="30"/>
      <c r="I861" s="30"/>
      <c r="J861" s="29"/>
      <c r="K861" s="29"/>
      <c r="L861" s="2"/>
      <c r="M861" s="2"/>
    </row>
    <row r="862" spans="1:13" ht="12.75" customHeight="1" x14ac:dyDescent="0.2">
      <c r="A862" s="3"/>
      <c r="B862" s="3"/>
      <c r="C862" s="3"/>
      <c r="D862" s="4"/>
      <c r="E862" s="3"/>
      <c r="F862" s="30"/>
      <c r="G862" s="151"/>
      <c r="H862" s="30"/>
      <c r="I862" s="30"/>
      <c r="J862" s="29"/>
      <c r="K862" s="29"/>
      <c r="L862" s="2"/>
      <c r="M862" s="2"/>
    </row>
    <row r="863" spans="1:13" ht="12.75" customHeight="1" x14ac:dyDescent="0.2">
      <c r="A863" s="3"/>
      <c r="B863" s="3"/>
      <c r="C863" s="3"/>
      <c r="D863" s="4"/>
      <c r="E863" s="3"/>
      <c r="F863" s="30"/>
      <c r="G863" s="151"/>
      <c r="H863" s="30"/>
      <c r="I863" s="30"/>
      <c r="J863" s="29"/>
      <c r="K863" s="29"/>
      <c r="L863" s="2"/>
      <c r="M863" s="2"/>
    </row>
    <row r="864" spans="1:13" ht="12.75" customHeight="1" x14ac:dyDescent="0.2">
      <c r="A864" s="3"/>
      <c r="B864" s="3"/>
      <c r="C864" s="3"/>
      <c r="D864" s="4"/>
      <c r="E864" s="3"/>
      <c r="F864" s="30"/>
      <c r="G864" s="151"/>
      <c r="H864" s="30"/>
      <c r="I864" s="30"/>
      <c r="J864" s="29"/>
      <c r="K864" s="29"/>
      <c r="L864" s="2"/>
      <c r="M864" s="2"/>
    </row>
    <row r="865" spans="1:13" ht="12.75" customHeight="1" x14ac:dyDescent="0.2">
      <c r="A865" s="3"/>
      <c r="B865" s="3"/>
      <c r="C865" s="3"/>
      <c r="D865" s="4"/>
      <c r="E865" s="3"/>
      <c r="F865" s="30"/>
      <c r="G865" s="151"/>
      <c r="H865" s="30"/>
      <c r="I865" s="30"/>
      <c r="J865" s="29"/>
      <c r="K865" s="29"/>
      <c r="L865" s="2"/>
      <c r="M865" s="2"/>
    </row>
    <row r="866" spans="1:13" ht="12.75" customHeight="1" x14ac:dyDescent="0.2">
      <c r="A866" s="3"/>
      <c r="B866" s="3"/>
      <c r="C866" s="3"/>
      <c r="D866" s="4"/>
      <c r="E866" s="3"/>
      <c r="F866" s="30"/>
      <c r="G866" s="151"/>
      <c r="H866" s="30"/>
      <c r="I866" s="30"/>
      <c r="J866" s="29"/>
      <c r="K866" s="29"/>
      <c r="L866" s="2"/>
      <c r="M866" s="2"/>
    </row>
    <row r="867" spans="1:13" ht="12.75" customHeight="1" x14ac:dyDescent="0.2">
      <c r="A867" s="3"/>
      <c r="B867" s="3"/>
      <c r="C867" s="3"/>
      <c r="D867" s="4"/>
      <c r="E867" s="3"/>
      <c r="F867" s="30"/>
      <c r="G867" s="151"/>
      <c r="H867" s="30"/>
      <c r="I867" s="30"/>
      <c r="J867" s="29"/>
      <c r="K867" s="29"/>
      <c r="L867" s="2"/>
      <c r="M867" s="2"/>
    </row>
    <row r="868" spans="1:13" ht="12.75" customHeight="1" x14ac:dyDescent="0.2">
      <c r="A868" s="3"/>
      <c r="B868" s="3"/>
      <c r="C868" s="3"/>
      <c r="D868" s="4"/>
      <c r="E868" s="3"/>
      <c r="F868" s="30"/>
      <c r="G868" s="151"/>
      <c r="H868" s="30"/>
      <c r="I868" s="30"/>
      <c r="J868" s="29"/>
      <c r="K868" s="29"/>
      <c r="L868" s="2"/>
      <c r="M868" s="2"/>
    </row>
    <row r="869" spans="1:13" ht="12.75" customHeight="1" x14ac:dyDescent="0.2">
      <c r="A869" s="3"/>
      <c r="B869" s="3"/>
      <c r="C869" s="3"/>
      <c r="D869" s="4"/>
      <c r="E869" s="3"/>
      <c r="F869" s="30"/>
      <c r="G869" s="151"/>
      <c r="H869" s="30"/>
      <c r="I869" s="30"/>
      <c r="J869" s="29"/>
      <c r="K869" s="29"/>
      <c r="L869" s="2"/>
      <c r="M869" s="2"/>
    </row>
    <row r="870" spans="1:13" ht="12.75" customHeight="1" x14ac:dyDescent="0.2">
      <c r="A870" s="3"/>
      <c r="B870" s="3"/>
      <c r="C870" s="3"/>
      <c r="D870" s="4"/>
      <c r="E870" s="3"/>
      <c r="F870" s="30"/>
      <c r="G870" s="151"/>
      <c r="H870" s="30"/>
      <c r="I870" s="30"/>
      <c r="J870" s="29"/>
      <c r="K870" s="29"/>
      <c r="L870" s="2"/>
      <c r="M870" s="2"/>
    </row>
    <row r="871" spans="1:13" ht="12.75" customHeight="1" x14ac:dyDescent="0.2">
      <c r="A871" s="3"/>
      <c r="B871" s="3"/>
      <c r="C871" s="3"/>
      <c r="D871" s="4"/>
      <c r="E871" s="3"/>
      <c r="F871" s="30"/>
      <c r="G871" s="151"/>
      <c r="H871" s="30"/>
      <c r="I871" s="30"/>
      <c r="J871" s="29"/>
      <c r="K871" s="29"/>
      <c r="L871" s="2"/>
      <c r="M871" s="2"/>
    </row>
    <row r="872" spans="1:13" ht="12.75" customHeight="1" x14ac:dyDescent="0.2">
      <c r="A872" s="3"/>
      <c r="B872" s="3"/>
      <c r="C872" s="3"/>
      <c r="D872" s="4"/>
      <c r="E872" s="3"/>
      <c r="F872" s="30"/>
      <c r="G872" s="151"/>
      <c r="H872" s="30"/>
      <c r="I872" s="30"/>
      <c r="J872" s="29"/>
      <c r="K872" s="29"/>
      <c r="L872" s="2"/>
      <c r="M872" s="2"/>
    </row>
    <row r="873" spans="1:13" ht="12.75" customHeight="1" x14ac:dyDescent="0.2">
      <c r="A873" s="3"/>
      <c r="B873" s="3"/>
      <c r="C873" s="3"/>
      <c r="D873" s="4"/>
      <c r="E873" s="3"/>
      <c r="F873" s="30"/>
      <c r="G873" s="151"/>
      <c r="H873" s="30"/>
      <c r="I873" s="30"/>
      <c r="J873" s="29"/>
      <c r="K873" s="29"/>
      <c r="L873" s="2"/>
      <c r="M873" s="2"/>
    </row>
    <row r="874" spans="1:13" ht="12.75" customHeight="1" x14ac:dyDescent="0.2">
      <c r="A874" s="3"/>
      <c r="B874" s="3"/>
      <c r="C874" s="3"/>
      <c r="D874" s="4"/>
      <c r="E874" s="3"/>
      <c r="F874" s="30"/>
      <c r="G874" s="151"/>
      <c r="H874" s="30"/>
      <c r="I874" s="30"/>
      <c r="J874" s="29"/>
      <c r="K874" s="29"/>
      <c r="L874" s="2"/>
      <c r="M874" s="2"/>
    </row>
    <row r="875" spans="1:13" ht="12.75" customHeight="1" x14ac:dyDescent="0.2">
      <c r="A875" s="3"/>
      <c r="B875" s="3"/>
      <c r="C875" s="3"/>
      <c r="D875" s="4"/>
      <c r="E875" s="3"/>
      <c r="F875" s="30"/>
      <c r="G875" s="151"/>
      <c r="H875" s="30"/>
      <c r="I875" s="30"/>
      <c r="J875" s="29"/>
      <c r="K875" s="29"/>
      <c r="L875" s="2"/>
      <c r="M875" s="2"/>
    </row>
    <row r="876" spans="1:13" ht="12.75" customHeight="1" x14ac:dyDescent="0.2">
      <c r="A876" s="3"/>
      <c r="B876" s="3"/>
      <c r="C876" s="3"/>
      <c r="D876" s="4"/>
      <c r="E876" s="3"/>
      <c r="F876" s="30"/>
      <c r="G876" s="151"/>
      <c r="H876" s="30"/>
      <c r="I876" s="30"/>
      <c r="J876" s="29"/>
      <c r="K876" s="29"/>
      <c r="L876" s="2"/>
      <c r="M876" s="2"/>
    </row>
    <row r="877" spans="1:13" ht="12.75" customHeight="1" x14ac:dyDescent="0.2">
      <c r="A877" s="3"/>
      <c r="B877" s="3"/>
      <c r="C877" s="3"/>
      <c r="D877" s="4"/>
      <c r="E877" s="3"/>
      <c r="F877" s="30"/>
      <c r="G877" s="151"/>
      <c r="H877" s="30"/>
      <c r="I877" s="30"/>
      <c r="J877" s="29"/>
      <c r="K877" s="29"/>
      <c r="L877" s="2"/>
      <c r="M877" s="2"/>
    </row>
    <row r="878" spans="1:13" ht="12.75" customHeight="1" x14ac:dyDescent="0.2">
      <c r="A878" s="3"/>
      <c r="B878" s="3"/>
      <c r="C878" s="3"/>
      <c r="D878" s="4"/>
      <c r="E878" s="3"/>
      <c r="F878" s="30"/>
      <c r="G878" s="151"/>
      <c r="H878" s="30"/>
      <c r="I878" s="30"/>
      <c r="J878" s="29"/>
      <c r="K878" s="29"/>
      <c r="L878" s="2"/>
      <c r="M878" s="2"/>
    </row>
    <row r="879" spans="1:13" ht="12.75" customHeight="1" x14ac:dyDescent="0.2">
      <c r="A879" s="3"/>
      <c r="B879" s="3"/>
      <c r="C879" s="3"/>
      <c r="D879" s="4"/>
      <c r="E879" s="3"/>
      <c r="F879" s="30"/>
      <c r="G879" s="151"/>
      <c r="H879" s="30"/>
      <c r="I879" s="30"/>
      <c r="J879" s="29"/>
      <c r="K879" s="29"/>
      <c r="L879" s="2"/>
      <c r="M879" s="2"/>
    </row>
    <row r="880" spans="1:13" ht="12.75" customHeight="1" x14ac:dyDescent="0.2">
      <c r="A880" s="3"/>
      <c r="B880" s="3"/>
      <c r="C880" s="3"/>
      <c r="D880" s="4"/>
      <c r="E880" s="3"/>
      <c r="F880" s="30"/>
      <c r="G880" s="151"/>
      <c r="H880" s="30"/>
      <c r="I880" s="30"/>
      <c r="J880" s="29"/>
      <c r="K880" s="29"/>
      <c r="L880" s="2"/>
      <c r="M880" s="2"/>
    </row>
    <row r="881" spans="1:13" ht="12.75" customHeight="1" x14ac:dyDescent="0.2">
      <c r="A881" s="3"/>
      <c r="B881" s="3"/>
      <c r="C881" s="3"/>
      <c r="D881" s="4"/>
      <c r="E881" s="3"/>
      <c r="F881" s="30"/>
      <c r="G881" s="151"/>
      <c r="H881" s="30"/>
      <c r="I881" s="30"/>
      <c r="J881" s="29"/>
      <c r="K881" s="29"/>
      <c r="L881" s="2"/>
      <c r="M881" s="2"/>
    </row>
    <row r="882" spans="1:13" ht="12.75" customHeight="1" x14ac:dyDescent="0.2">
      <c r="A882" s="3"/>
      <c r="B882" s="3"/>
      <c r="C882" s="3"/>
      <c r="D882" s="4"/>
      <c r="E882" s="3"/>
      <c r="F882" s="30"/>
      <c r="G882" s="151"/>
      <c r="H882" s="30"/>
      <c r="I882" s="30"/>
      <c r="J882" s="29"/>
      <c r="K882" s="29"/>
      <c r="L882" s="2"/>
      <c r="M882" s="2"/>
    </row>
    <row r="883" spans="1:13" ht="12.75" customHeight="1" x14ac:dyDescent="0.2">
      <c r="A883" s="3"/>
      <c r="B883" s="3"/>
      <c r="C883" s="3"/>
      <c r="D883" s="4"/>
      <c r="E883" s="3"/>
      <c r="F883" s="30"/>
      <c r="G883" s="151"/>
      <c r="H883" s="30"/>
      <c r="I883" s="30"/>
      <c r="J883" s="29"/>
      <c r="K883" s="29"/>
      <c r="L883" s="2"/>
      <c r="M883" s="2"/>
    </row>
    <row r="884" spans="1:13" ht="12.75" customHeight="1" x14ac:dyDescent="0.2">
      <c r="A884" s="3"/>
      <c r="B884" s="3"/>
      <c r="C884" s="3"/>
      <c r="D884" s="4"/>
      <c r="E884" s="3"/>
      <c r="F884" s="30"/>
      <c r="G884" s="151"/>
      <c r="H884" s="30"/>
      <c r="I884" s="30"/>
      <c r="J884" s="29"/>
      <c r="K884" s="29"/>
      <c r="L884" s="2"/>
      <c r="M884" s="2"/>
    </row>
    <row r="885" spans="1:13" ht="12.75" customHeight="1" x14ac:dyDescent="0.2">
      <c r="A885" s="3"/>
      <c r="B885" s="3"/>
      <c r="C885" s="3"/>
      <c r="D885" s="4"/>
      <c r="E885" s="3"/>
      <c r="F885" s="30"/>
      <c r="G885" s="151"/>
      <c r="H885" s="30"/>
      <c r="I885" s="30"/>
      <c r="J885" s="29"/>
      <c r="K885" s="29"/>
      <c r="L885" s="2"/>
      <c r="M885" s="2"/>
    </row>
    <row r="886" spans="1:13" ht="12.75" customHeight="1" x14ac:dyDescent="0.2">
      <c r="A886" s="3"/>
      <c r="B886" s="3"/>
      <c r="C886" s="3"/>
      <c r="D886" s="4"/>
      <c r="E886" s="3"/>
      <c r="F886" s="30"/>
      <c r="G886" s="151"/>
      <c r="H886" s="30"/>
      <c r="I886" s="30"/>
      <c r="J886" s="29"/>
      <c r="K886" s="29"/>
      <c r="L886" s="2"/>
      <c r="M886" s="2"/>
    </row>
    <row r="887" spans="1:13" ht="12.75" customHeight="1" x14ac:dyDescent="0.2">
      <c r="A887" s="3"/>
      <c r="B887" s="3"/>
      <c r="C887" s="3"/>
      <c r="D887" s="4"/>
      <c r="E887" s="3"/>
      <c r="F887" s="30"/>
      <c r="G887" s="151"/>
      <c r="H887" s="30"/>
      <c r="I887" s="30"/>
      <c r="J887" s="29"/>
      <c r="K887" s="29"/>
      <c r="L887" s="2"/>
      <c r="M887" s="2"/>
    </row>
    <row r="888" spans="1:13" ht="12.75" customHeight="1" x14ac:dyDescent="0.2">
      <c r="A888" s="3"/>
      <c r="B888" s="3"/>
      <c r="C888" s="3"/>
      <c r="D888" s="4"/>
      <c r="E888" s="3"/>
      <c r="F888" s="30"/>
      <c r="G888" s="151"/>
      <c r="H888" s="30"/>
      <c r="I888" s="30"/>
      <c r="J888" s="29"/>
      <c r="K888" s="29"/>
      <c r="L888" s="2"/>
      <c r="M888" s="2"/>
    </row>
    <row r="889" spans="1:13" ht="12.75" customHeight="1" x14ac:dyDescent="0.2">
      <c r="A889" s="3"/>
      <c r="B889" s="3"/>
      <c r="C889" s="3"/>
      <c r="D889" s="4"/>
      <c r="E889" s="3"/>
      <c r="F889" s="30"/>
      <c r="G889" s="151"/>
      <c r="H889" s="30"/>
      <c r="I889" s="30"/>
      <c r="J889" s="29"/>
      <c r="K889" s="29"/>
      <c r="L889" s="2"/>
      <c r="M889" s="2"/>
    </row>
    <row r="890" spans="1:13" ht="12.75" customHeight="1" x14ac:dyDescent="0.2">
      <c r="A890" s="3"/>
      <c r="B890" s="3"/>
      <c r="C890" s="3"/>
      <c r="D890" s="4"/>
      <c r="E890" s="3"/>
      <c r="F890" s="30"/>
      <c r="G890" s="151"/>
      <c r="H890" s="30"/>
      <c r="I890" s="30"/>
      <c r="J890" s="29"/>
      <c r="K890" s="29"/>
      <c r="L890" s="2"/>
      <c r="M890" s="2"/>
    </row>
    <row r="891" spans="1:13" ht="12.75" customHeight="1" x14ac:dyDescent="0.2">
      <c r="A891" s="3"/>
      <c r="B891" s="3"/>
      <c r="C891" s="3"/>
      <c r="D891" s="4"/>
      <c r="E891" s="3"/>
      <c r="F891" s="30"/>
      <c r="G891" s="151"/>
      <c r="H891" s="30"/>
      <c r="I891" s="30"/>
      <c r="J891" s="29"/>
      <c r="K891" s="29"/>
      <c r="L891" s="2"/>
      <c r="M891" s="2"/>
    </row>
    <row r="892" spans="1:13" ht="12.75" customHeight="1" x14ac:dyDescent="0.2">
      <c r="A892" s="3"/>
      <c r="B892" s="3"/>
      <c r="C892" s="3"/>
      <c r="D892" s="4"/>
      <c r="E892" s="3"/>
      <c r="F892" s="30"/>
      <c r="G892" s="151"/>
      <c r="H892" s="30"/>
      <c r="I892" s="30"/>
      <c r="J892" s="29"/>
      <c r="K892" s="29"/>
      <c r="L892" s="2"/>
      <c r="M892" s="2"/>
    </row>
    <row r="893" spans="1:13" ht="12.75" customHeight="1" x14ac:dyDescent="0.2">
      <c r="A893" s="3"/>
      <c r="B893" s="3"/>
      <c r="C893" s="3"/>
      <c r="D893" s="4"/>
      <c r="E893" s="3"/>
      <c r="F893" s="30"/>
      <c r="G893" s="151"/>
      <c r="H893" s="30"/>
      <c r="I893" s="30"/>
      <c r="J893" s="29"/>
      <c r="K893" s="29"/>
      <c r="L893" s="2"/>
      <c r="M893" s="2"/>
    </row>
    <row r="894" spans="1:13" ht="12.75" customHeight="1" x14ac:dyDescent="0.2">
      <c r="A894" s="3"/>
      <c r="B894" s="3"/>
      <c r="C894" s="3"/>
      <c r="D894" s="4"/>
      <c r="E894" s="3"/>
      <c r="F894" s="30"/>
      <c r="G894" s="151"/>
      <c r="H894" s="30"/>
      <c r="I894" s="30"/>
      <c r="J894" s="29"/>
      <c r="K894" s="29"/>
      <c r="L894" s="2"/>
      <c r="M894" s="2"/>
    </row>
    <row r="895" spans="1:13" ht="12.75" customHeight="1" x14ac:dyDescent="0.2">
      <c r="A895" s="3"/>
      <c r="B895" s="3"/>
      <c r="C895" s="3"/>
      <c r="D895" s="4"/>
      <c r="E895" s="3"/>
      <c r="F895" s="30"/>
      <c r="G895" s="151"/>
      <c r="H895" s="30"/>
      <c r="I895" s="30"/>
      <c r="J895" s="29"/>
      <c r="K895" s="29"/>
      <c r="L895" s="2"/>
      <c r="M895" s="2"/>
    </row>
    <row r="896" spans="1:13" ht="12.75" customHeight="1" x14ac:dyDescent="0.2">
      <c r="A896" s="3"/>
      <c r="B896" s="3"/>
      <c r="C896" s="3"/>
      <c r="D896" s="4"/>
      <c r="E896" s="3"/>
      <c r="F896" s="30"/>
      <c r="G896" s="151"/>
      <c r="H896" s="30"/>
      <c r="I896" s="30"/>
      <c r="J896" s="29"/>
      <c r="K896" s="29"/>
      <c r="L896" s="2"/>
      <c r="M896" s="2"/>
    </row>
    <row r="897" spans="1:13" ht="12.75" customHeight="1" x14ac:dyDescent="0.2">
      <c r="A897" s="3"/>
      <c r="B897" s="3"/>
      <c r="C897" s="3"/>
      <c r="D897" s="4"/>
      <c r="E897" s="3"/>
      <c r="F897" s="30"/>
      <c r="G897" s="151"/>
      <c r="H897" s="30"/>
      <c r="I897" s="30"/>
      <c r="J897" s="29"/>
      <c r="K897" s="29"/>
      <c r="L897" s="2"/>
      <c r="M897" s="2"/>
    </row>
    <row r="898" spans="1:13" ht="12.75" customHeight="1" x14ac:dyDescent="0.2">
      <c r="A898" s="3"/>
      <c r="B898" s="3"/>
      <c r="C898" s="3"/>
      <c r="D898" s="4"/>
      <c r="E898" s="3"/>
      <c r="F898" s="30"/>
      <c r="G898" s="151"/>
      <c r="H898" s="30"/>
      <c r="I898" s="30"/>
      <c r="J898" s="29"/>
      <c r="K898" s="29"/>
      <c r="L898" s="2"/>
      <c r="M898" s="2"/>
    </row>
    <row r="899" spans="1:13" ht="12.75" customHeight="1" x14ac:dyDescent="0.2">
      <c r="A899" s="3"/>
      <c r="B899" s="3"/>
      <c r="C899" s="3"/>
      <c r="D899" s="4"/>
      <c r="E899" s="3"/>
      <c r="F899" s="30"/>
      <c r="G899" s="151"/>
      <c r="H899" s="30"/>
      <c r="I899" s="30"/>
      <c r="J899" s="29"/>
      <c r="K899" s="29"/>
      <c r="L899" s="2"/>
      <c r="M899" s="2"/>
    </row>
    <row r="900" spans="1:13" ht="12.75" customHeight="1" x14ac:dyDescent="0.2">
      <c r="A900" s="3"/>
      <c r="B900" s="3"/>
      <c r="C900" s="3"/>
      <c r="D900" s="4"/>
      <c r="E900" s="3"/>
      <c r="F900" s="30"/>
      <c r="G900" s="151"/>
      <c r="H900" s="30"/>
      <c r="I900" s="30"/>
      <c r="J900" s="29"/>
      <c r="K900" s="29"/>
      <c r="L900" s="2"/>
      <c r="M900" s="2"/>
    </row>
    <row r="901" spans="1:13" ht="12.75" customHeight="1" x14ac:dyDescent="0.2">
      <c r="A901" s="3"/>
      <c r="B901" s="3"/>
      <c r="C901" s="3"/>
      <c r="D901" s="4"/>
      <c r="E901" s="3"/>
      <c r="F901" s="30"/>
      <c r="G901" s="151"/>
      <c r="H901" s="30"/>
      <c r="I901" s="30"/>
      <c r="J901" s="29"/>
      <c r="K901" s="29"/>
      <c r="L901" s="2"/>
      <c r="M901" s="2"/>
    </row>
    <row r="902" spans="1:13" ht="12.75" customHeight="1" x14ac:dyDescent="0.2">
      <c r="A902" s="3"/>
      <c r="B902" s="3"/>
      <c r="C902" s="3"/>
      <c r="D902" s="4"/>
      <c r="E902" s="3"/>
      <c r="F902" s="30"/>
      <c r="G902" s="151"/>
      <c r="H902" s="30"/>
      <c r="I902" s="30"/>
      <c r="J902" s="29"/>
      <c r="K902" s="29"/>
      <c r="L902" s="2"/>
      <c r="M902" s="2"/>
    </row>
    <row r="903" spans="1:13" ht="12.75" customHeight="1" x14ac:dyDescent="0.2">
      <c r="A903" s="3"/>
      <c r="B903" s="3"/>
      <c r="C903" s="3"/>
      <c r="D903" s="4"/>
      <c r="E903" s="3"/>
      <c r="F903" s="30"/>
      <c r="G903" s="151"/>
      <c r="H903" s="30"/>
      <c r="I903" s="30"/>
      <c r="J903" s="29"/>
      <c r="K903" s="29"/>
      <c r="L903" s="2"/>
      <c r="M903" s="2"/>
    </row>
    <row r="904" spans="1:13" ht="12.75" customHeight="1" x14ac:dyDescent="0.2">
      <c r="A904" s="3"/>
      <c r="B904" s="3"/>
      <c r="C904" s="3"/>
      <c r="D904" s="4"/>
      <c r="E904" s="3"/>
      <c r="F904" s="30"/>
      <c r="G904" s="151"/>
      <c r="H904" s="30"/>
      <c r="I904" s="30"/>
      <c r="J904" s="29"/>
      <c r="K904" s="29"/>
      <c r="L904" s="2"/>
      <c r="M904" s="2"/>
    </row>
    <row r="905" spans="1:13" ht="12.75" customHeight="1" x14ac:dyDescent="0.2">
      <c r="A905" s="3"/>
      <c r="B905" s="3"/>
      <c r="C905" s="3"/>
      <c r="D905" s="4"/>
      <c r="E905" s="3"/>
      <c r="F905" s="30"/>
      <c r="G905" s="151"/>
      <c r="H905" s="30"/>
      <c r="I905" s="30"/>
      <c r="J905" s="29"/>
      <c r="K905" s="29"/>
      <c r="L905" s="2"/>
      <c r="M905" s="2"/>
    </row>
    <row r="906" spans="1:13" ht="12.75" customHeight="1" x14ac:dyDescent="0.2">
      <c r="A906" s="3"/>
      <c r="B906" s="3"/>
      <c r="C906" s="3"/>
      <c r="D906" s="4"/>
      <c r="E906" s="3"/>
      <c r="F906" s="30"/>
      <c r="G906" s="151"/>
      <c r="H906" s="30"/>
      <c r="I906" s="30"/>
      <c r="J906" s="29"/>
      <c r="K906" s="29"/>
      <c r="L906" s="2"/>
      <c r="M906" s="2"/>
    </row>
    <row r="907" spans="1:13" ht="12.75" customHeight="1" x14ac:dyDescent="0.2">
      <c r="A907" s="3"/>
      <c r="B907" s="3"/>
      <c r="C907" s="3"/>
      <c r="D907" s="4"/>
      <c r="E907" s="3"/>
      <c r="F907" s="30"/>
      <c r="G907" s="151"/>
      <c r="H907" s="30"/>
      <c r="I907" s="30"/>
      <c r="J907" s="29"/>
      <c r="K907" s="29"/>
      <c r="L907" s="2"/>
      <c r="M907" s="2"/>
    </row>
    <row r="908" spans="1:13" ht="12.75" customHeight="1" x14ac:dyDescent="0.2">
      <c r="A908" s="3"/>
      <c r="B908" s="3"/>
      <c r="C908" s="3"/>
      <c r="D908" s="4"/>
      <c r="E908" s="3"/>
      <c r="F908" s="30"/>
      <c r="G908" s="151"/>
      <c r="H908" s="30"/>
      <c r="I908" s="30"/>
      <c r="J908" s="29"/>
      <c r="K908" s="29"/>
      <c r="L908" s="2"/>
      <c r="M908" s="2"/>
    </row>
    <row r="909" spans="1:13" ht="12.75" customHeight="1" x14ac:dyDescent="0.2">
      <c r="A909" s="3"/>
      <c r="B909" s="3"/>
      <c r="C909" s="3"/>
      <c r="D909" s="4"/>
      <c r="E909" s="3"/>
      <c r="F909" s="30"/>
      <c r="G909" s="151"/>
      <c r="H909" s="30"/>
      <c r="I909" s="30"/>
      <c r="J909" s="29"/>
      <c r="K909" s="29"/>
      <c r="L909" s="2"/>
      <c r="M909" s="2"/>
    </row>
    <row r="910" spans="1:13" ht="12.75" customHeight="1" x14ac:dyDescent="0.2">
      <c r="A910" s="3"/>
      <c r="B910" s="3"/>
      <c r="C910" s="3"/>
      <c r="D910" s="4"/>
      <c r="E910" s="3"/>
      <c r="F910" s="30"/>
      <c r="G910" s="151"/>
      <c r="H910" s="30"/>
      <c r="I910" s="30"/>
      <c r="J910" s="29"/>
      <c r="K910" s="29"/>
      <c r="L910" s="2"/>
      <c r="M910" s="2"/>
    </row>
    <row r="911" spans="1:13" ht="12.75" customHeight="1" x14ac:dyDescent="0.2">
      <c r="A911" s="3"/>
      <c r="B911" s="3"/>
      <c r="C911" s="3"/>
      <c r="D911" s="4"/>
      <c r="E911" s="3"/>
      <c r="F911" s="30"/>
      <c r="G911" s="151"/>
      <c r="H911" s="30"/>
      <c r="I911" s="30"/>
      <c r="J911" s="29"/>
      <c r="K911" s="29"/>
      <c r="L911" s="2"/>
      <c r="M911" s="2"/>
    </row>
    <row r="912" spans="1:13" ht="12.75" customHeight="1" x14ac:dyDescent="0.2">
      <c r="A912" s="3"/>
      <c r="B912" s="3"/>
      <c r="C912" s="3"/>
      <c r="D912" s="4"/>
      <c r="E912" s="3"/>
      <c r="F912" s="30"/>
      <c r="G912" s="151"/>
      <c r="H912" s="30"/>
      <c r="I912" s="30"/>
      <c r="J912" s="29"/>
      <c r="K912" s="29"/>
      <c r="L912" s="2"/>
      <c r="M912" s="2"/>
    </row>
    <row r="913" spans="1:13" ht="12.75" customHeight="1" x14ac:dyDescent="0.2">
      <c r="A913" s="3"/>
      <c r="B913" s="3"/>
      <c r="C913" s="3"/>
      <c r="D913" s="4"/>
      <c r="E913" s="3"/>
      <c r="F913" s="30"/>
      <c r="G913" s="151"/>
      <c r="H913" s="30"/>
      <c r="I913" s="30"/>
      <c r="J913" s="29"/>
      <c r="K913" s="29"/>
      <c r="L913" s="2"/>
      <c r="M913" s="2"/>
    </row>
    <row r="914" spans="1:13" ht="12.75" customHeight="1" x14ac:dyDescent="0.2">
      <c r="A914" s="3"/>
      <c r="B914" s="3"/>
      <c r="C914" s="3"/>
      <c r="D914" s="4"/>
      <c r="E914" s="3"/>
      <c r="F914" s="30"/>
      <c r="G914" s="151"/>
      <c r="H914" s="30"/>
      <c r="I914" s="30"/>
      <c r="J914" s="29"/>
      <c r="K914" s="29"/>
      <c r="L914" s="2"/>
      <c r="M914" s="2"/>
    </row>
    <row r="915" spans="1:13" ht="12.75" customHeight="1" x14ac:dyDescent="0.2">
      <c r="A915" s="3"/>
      <c r="B915" s="3"/>
      <c r="C915" s="3"/>
      <c r="D915" s="4"/>
      <c r="E915" s="3"/>
      <c r="F915" s="30"/>
      <c r="G915" s="151"/>
      <c r="H915" s="30"/>
      <c r="I915" s="30"/>
      <c r="J915" s="29"/>
      <c r="K915" s="29"/>
      <c r="L915" s="2"/>
      <c r="M915" s="2"/>
    </row>
    <row r="916" spans="1:13" ht="12.75" customHeight="1" x14ac:dyDescent="0.2">
      <c r="A916" s="3"/>
      <c r="B916" s="3"/>
      <c r="C916" s="3"/>
      <c r="D916" s="4"/>
      <c r="E916" s="3"/>
      <c r="F916" s="30"/>
      <c r="G916" s="151"/>
      <c r="H916" s="30"/>
      <c r="I916" s="30"/>
      <c r="J916" s="29"/>
      <c r="K916" s="29"/>
      <c r="L916" s="2"/>
      <c r="M916" s="2"/>
    </row>
    <row r="917" spans="1:13" ht="12.75" customHeight="1" x14ac:dyDescent="0.2">
      <c r="A917" s="3"/>
      <c r="B917" s="3"/>
      <c r="C917" s="3"/>
      <c r="D917" s="4"/>
      <c r="E917" s="3"/>
      <c r="F917" s="30"/>
      <c r="G917" s="151"/>
      <c r="H917" s="30"/>
      <c r="I917" s="30"/>
      <c r="J917" s="29"/>
      <c r="K917" s="29"/>
      <c r="L917" s="2"/>
      <c r="M917" s="2"/>
    </row>
    <row r="918" spans="1:13" ht="12.75" customHeight="1" x14ac:dyDescent="0.2">
      <c r="A918" s="3"/>
      <c r="B918" s="3"/>
      <c r="C918" s="3"/>
      <c r="D918" s="4"/>
      <c r="E918" s="3"/>
      <c r="F918" s="30"/>
      <c r="G918" s="151"/>
      <c r="H918" s="30"/>
      <c r="I918" s="30"/>
      <c r="J918" s="29"/>
      <c r="K918" s="29"/>
      <c r="L918" s="2"/>
      <c r="M918" s="2"/>
    </row>
    <row r="919" spans="1:13" ht="12.75" customHeight="1" x14ac:dyDescent="0.2">
      <c r="A919" s="3"/>
      <c r="B919" s="3"/>
      <c r="C919" s="3"/>
      <c r="D919" s="4"/>
      <c r="E919" s="3"/>
      <c r="F919" s="30"/>
      <c r="G919" s="151"/>
      <c r="H919" s="30"/>
      <c r="I919" s="30"/>
      <c r="J919" s="29"/>
      <c r="K919" s="29"/>
      <c r="L919" s="2"/>
      <c r="M919" s="2"/>
    </row>
    <row r="920" spans="1:13" ht="12.75" customHeight="1" x14ac:dyDescent="0.2">
      <c r="A920" s="3"/>
      <c r="B920" s="3"/>
      <c r="C920" s="3"/>
      <c r="D920" s="4"/>
      <c r="E920" s="3"/>
      <c r="F920" s="30"/>
      <c r="G920" s="151"/>
      <c r="H920" s="30"/>
      <c r="I920" s="30"/>
      <c r="J920" s="29"/>
      <c r="K920" s="29"/>
      <c r="L920" s="2"/>
      <c r="M920" s="2"/>
    </row>
    <row r="921" spans="1:13" ht="12.75" customHeight="1" x14ac:dyDescent="0.2">
      <c r="A921" s="3"/>
      <c r="B921" s="3"/>
      <c r="C921" s="3"/>
      <c r="D921" s="4"/>
      <c r="E921" s="3"/>
      <c r="F921" s="30"/>
      <c r="G921" s="151"/>
      <c r="H921" s="30"/>
      <c r="I921" s="30"/>
      <c r="J921" s="29"/>
      <c r="K921" s="29"/>
      <c r="L921" s="2"/>
      <c r="M921" s="2"/>
    </row>
    <row r="922" spans="1:13" ht="12.75" customHeight="1" x14ac:dyDescent="0.2">
      <c r="A922" s="3"/>
      <c r="B922" s="3"/>
      <c r="C922" s="3"/>
      <c r="D922" s="4"/>
      <c r="E922" s="3"/>
      <c r="F922" s="30"/>
      <c r="G922" s="151"/>
      <c r="H922" s="30"/>
      <c r="I922" s="30"/>
      <c r="J922" s="29"/>
      <c r="K922" s="29"/>
      <c r="L922" s="2"/>
      <c r="M922" s="2"/>
    </row>
    <row r="923" spans="1:13" ht="12.75" customHeight="1" x14ac:dyDescent="0.2">
      <c r="A923" s="3"/>
      <c r="B923" s="3"/>
      <c r="C923" s="3"/>
      <c r="D923" s="4"/>
      <c r="E923" s="3"/>
      <c r="F923" s="30"/>
      <c r="G923" s="151"/>
      <c r="H923" s="30"/>
      <c r="I923" s="30"/>
      <c r="J923" s="29"/>
      <c r="K923" s="29"/>
      <c r="L923" s="2"/>
      <c r="M923" s="2"/>
    </row>
    <row r="924" spans="1:13" ht="12.75" customHeight="1" x14ac:dyDescent="0.2">
      <c r="A924" s="3"/>
      <c r="B924" s="3"/>
      <c r="C924" s="3"/>
      <c r="D924" s="4"/>
      <c r="E924" s="3"/>
      <c r="F924" s="30"/>
      <c r="G924" s="151"/>
      <c r="H924" s="30"/>
      <c r="I924" s="30"/>
      <c r="J924" s="29"/>
      <c r="K924" s="29"/>
      <c r="L924" s="2"/>
      <c r="M924" s="2"/>
    </row>
    <row r="925" spans="1:13" ht="12.75" customHeight="1" x14ac:dyDescent="0.2">
      <c r="A925" s="3"/>
      <c r="B925" s="3"/>
      <c r="C925" s="3"/>
      <c r="D925" s="4"/>
      <c r="E925" s="3"/>
      <c r="F925" s="30"/>
      <c r="G925" s="151"/>
      <c r="H925" s="30"/>
      <c r="I925" s="30"/>
      <c r="J925" s="29"/>
      <c r="K925" s="29"/>
      <c r="L925" s="2"/>
      <c r="M925" s="2"/>
    </row>
    <row r="926" spans="1:13" ht="12.75" customHeight="1" x14ac:dyDescent="0.2">
      <c r="A926" s="3"/>
      <c r="B926" s="3"/>
      <c r="C926" s="3"/>
      <c r="D926" s="4"/>
      <c r="E926" s="3"/>
      <c r="F926" s="30"/>
      <c r="G926" s="151"/>
      <c r="H926" s="30"/>
      <c r="I926" s="30"/>
      <c r="J926" s="29"/>
      <c r="K926" s="29"/>
      <c r="L926" s="2"/>
      <c r="M926" s="2"/>
    </row>
    <row r="927" spans="1:13" ht="12.75" customHeight="1" x14ac:dyDescent="0.2">
      <c r="A927" s="3"/>
      <c r="B927" s="3"/>
      <c r="C927" s="3"/>
      <c r="D927" s="4"/>
      <c r="E927" s="3"/>
      <c r="F927" s="30"/>
      <c r="G927" s="151"/>
      <c r="H927" s="30"/>
      <c r="I927" s="30"/>
      <c r="J927" s="29"/>
      <c r="K927" s="29"/>
      <c r="L927" s="2"/>
      <c r="M927" s="2"/>
    </row>
    <row r="928" spans="1:13" ht="12.75" customHeight="1" x14ac:dyDescent="0.2">
      <c r="A928" s="3"/>
      <c r="B928" s="3"/>
      <c r="C928" s="3"/>
      <c r="D928" s="4"/>
      <c r="E928" s="3"/>
      <c r="F928" s="30"/>
      <c r="G928" s="151"/>
      <c r="H928" s="30"/>
      <c r="I928" s="30"/>
      <c r="J928" s="29"/>
      <c r="K928" s="29"/>
      <c r="L928" s="2"/>
      <c r="M928" s="2"/>
    </row>
    <row r="929" spans="1:13" ht="12.75" customHeight="1" x14ac:dyDescent="0.2">
      <c r="A929" s="3"/>
      <c r="B929" s="3"/>
      <c r="C929" s="3"/>
      <c r="D929" s="4"/>
      <c r="E929" s="3"/>
      <c r="F929" s="30"/>
      <c r="G929" s="151"/>
      <c r="H929" s="30"/>
      <c r="I929" s="30"/>
      <c r="J929" s="29"/>
      <c r="K929" s="29"/>
      <c r="L929" s="2"/>
      <c r="M929" s="2"/>
    </row>
    <row r="930" spans="1:13" ht="12.75" customHeight="1" x14ac:dyDescent="0.2">
      <c r="A930" s="3"/>
      <c r="B930" s="3"/>
      <c r="C930" s="3"/>
      <c r="D930" s="4"/>
      <c r="E930" s="3"/>
      <c r="F930" s="30"/>
      <c r="G930" s="151"/>
      <c r="H930" s="30"/>
      <c r="I930" s="30"/>
      <c r="J930" s="29"/>
      <c r="K930" s="29"/>
      <c r="L930" s="2"/>
      <c r="M930" s="2"/>
    </row>
    <row r="931" spans="1:13" ht="12.75" customHeight="1" x14ac:dyDescent="0.2">
      <c r="A931" s="3"/>
      <c r="B931" s="3"/>
      <c r="C931" s="3"/>
      <c r="D931" s="4"/>
      <c r="E931" s="3"/>
      <c r="F931" s="30"/>
      <c r="G931" s="151"/>
      <c r="H931" s="30"/>
      <c r="I931" s="30"/>
      <c r="J931" s="29"/>
      <c r="K931" s="29"/>
      <c r="L931" s="2"/>
      <c r="M931" s="2"/>
    </row>
    <row r="932" spans="1:13" ht="12.75" customHeight="1" x14ac:dyDescent="0.2">
      <c r="A932" s="3"/>
      <c r="B932" s="3"/>
      <c r="C932" s="3"/>
      <c r="D932" s="4"/>
      <c r="E932" s="3"/>
      <c r="F932" s="30"/>
      <c r="G932" s="151"/>
      <c r="H932" s="30"/>
      <c r="I932" s="30"/>
      <c r="J932" s="29"/>
      <c r="K932" s="29"/>
      <c r="L932" s="2"/>
      <c r="M932" s="2"/>
    </row>
    <row r="933" spans="1:13" ht="12.75" customHeight="1" x14ac:dyDescent="0.2">
      <c r="A933" s="3"/>
      <c r="B933" s="3"/>
      <c r="C933" s="3"/>
      <c r="D933" s="4"/>
      <c r="E933" s="3"/>
      <c r="F933" s="30"/>
      <c r="G933" s="151"/>
      <c r="H933" s="30"/>
      <c r="I933" s="30"/>
      <c r="J933" s="29"/>
      <c r="K933" s="29"/>
      <c r="L933" s="2"/>
      <c r="M933" s="2"/>
    </row>
    <row r="934" spans="1:13" ht="12.75" customHeight="1" x14ac:dyDescent="0.2">
      <c r="A934" s="3"/>
      <c r="B934" s="3"/>
      <c r="C934" s="3"/>
      <c r="D934" s="4"/>
      <c r="E934" s="3"/>
      <c r="F934" s="30"/>
      <c r="G934" s="151"/>
      <c r="H934" s="30"/>
      <c r="I934" s="30"/>
      <c r="J934" s="29"/>
      <c r="K934" s="29"/>
      <c r="L934" s="2"/>
      <c r="M934" s="2"/>
    </row>
    <row r="935" spans="1:13" ht="12.75" customHeight="1" x14ac:dyDescent="0.2">
      <c r="A935" s="3"/>
      <c r="B935" s="3"/>
      <c r="C935" s="3"/>
      <c r="D935" s="4"/>
      <c r="E935" s="3"/>
      <c r="F935" s="30"/>
      <c r="G935" s="151"/>
      <c r="H935" s="30"/>
      <c r="I935" s="30"/>
      <c r="J935" s="29"/>
      <c r="K935" s="29"/>
      <c r="L935" s="2"/>
      <c r="M935" s="2"/>
    </row>
    <row r="936" spans="1:13" ht="12.75" customHeight="1" x14ac:dyDescent="0.2">
      <c r="A936" s="3"/>
      <c r="B936" s="3"/>
      <c r="C936" s="3"/>
      <c r="D936" s="4"/>
      <c r="E936" s="3"/>
      <c r="F936" s="30"/>
      <c r="G936" s="151"/>
      <c r="H936" s="30"/>
      <c r="I936" s="30"/>
      <c r="J936" s="29"/>
      <c r="K936" s="29"/>
      <c r="L936" s="2"/>
      <c r="M936" s="2"/>
    </row>
    <row r="937" spans="1:13" ht="12.75" customHeight="1" x14ac:dyDescent="0.2">
      <c r="A937" s="3"/>
      <c r="B937" s="3"/>
      <c r="C937" s="3"/>
      <c r="D937" s="4"/>
      <c r="E937" s="3"/>
      <c r="F937" s="30"/>
      <c r="G937" s="151"/>
      <c r="H937" s="30"/>
      <c r="I937" s="30"/>
      <c r="J937" s="29"/>
      <c r="K937" s="29"/>
      <c r="L937" s="2"/>
      <c r="M937" s="2"/>
    </row>
    <row r="938" spans="1:13" ht="12.75" customHeight="1" x14ac:dyDescent="0.2">
      <c r="A938" s="3"/>
      <c r="B938" s="3"/>
      <c r="C938" s="3"/>
      <c r="D938" s="4"/>
      <c r="E938" s="3"/>
      <c r="F938" s="30"/>
      <c r="G938" s="151"/>
      <c r="H938" s="30"/>
      <c r="I938" s="30"/>
      <c r="J938" s="29"/>
      <c r="K938" s="29"/>
      <c r="L938" s="2"/>
      <c r="M938" s="2"/>
    </row>
    <row r="939" spans="1:13" ht="12.75" customHeight="1" x14ac:dyDescent="0.2">
      <c r="A939" s="3"/>
      <c r="B939" s="3"/>
      <c r="C939" s="3"/>
      <c r="D939" s="4"/>
      <c r="E939" s="3"/>
      <c r="F939" s="30"/>
      <c r="G939" s="151"/>
      <c r="H939" s="30"/>
      <c r="I939" s="30"/>
      <c r="J939" s="29"/>
      <c r="K939" s="29"/>
      <c r="L939" s="2"/>
      <c r="M939" s="2"/>
    </row>
    <row r="940" spans="1:13" ht="12.75" customHeight="1" x14ac:dyDescent="0.2">
      <c r="A940" s="3"/>
      <c r="B940" s="3"/>
      <c r="C940" s="3"/>
      <c r="D940" s="4"/>
      <c r="E940" s="3"/>
      <c r="F940" s="30"/>
      <c r="G940" s="151"/>
      <c r="H940" s="30"/>
      <c r="I940" s="30"/>
      <c r="J940" s="29"/>
      <c r="K940" s="29"/>
      <c r="L940" s="2"/>
      <c r="M940" s="2"/>
    </row>
    <row r="941" spans="1:13" ht="12.75" customHeight="1" x14ac:dyDescent="0.2">
      <c r="A941" s="3"/>
      <c r="B941" s="3"/>
      <c r="C941" s="3"/>
      <c r="D941" s="4"/>
      <c r="E941" s="3"/>
      <c r="F941" s="30"/>
      <c r="G941" s="151"/>
      <c r="H941" s="30"/>
      <c r="I941" s="30"/>
      <c r="J941" s="29"/>
      <c r="K941" s="29"/>
      <c r="L941" s="2"/>
      <c r="M941" s="2"/>
    </row>
    <row r="942" spans="1:13" ht="12.75" customHeight="1" x14ac:dyDescent="0.2">
      <c r="A942" s="3"/>
      <c r="B942" s="3"/>
      <c r="C942" s="3"/>
      <c r="D942" s="4"/>
      <c r="E942" s="3"/>
      <c r="F942" s="30"/>
      <c r="G942" s="151"/>
      <c r="H942" s="30"/>
      <c r="I942" s="30"/>
      <c r="J942" s="29"/>
      <c r="K942" s="29"/>
      <c r="L942" s="2"/>
      <c r="M942" s="2"/>
    </row>
    <row r="943" spans="1:13" ht="12.75" customHeight="1" x14ac:dyDescent="0.2">
      <c r="A943" s="3"/>
      <c r="B943" s="3"/>
      <c r="C943" s="3"/>
      <c r="D943" s="4"/>
      <c r="E943" s="3"/>
      <c r="F943" s="30"/>
      <c r="G943" s="151"/>
      <c r="H943" s="30"/>
      <c r="I943" s="30"/>
      <c r="J943" s="29"/>
      <c r="K943" s="29"/>
      <c r="L943" s="2"/>
      <c r="M943" s="2"/>
    </row>
    <row r="944" spans="1:13" ht="12.75" customHeight="1" x14ac:dyDescent="0.2">
      <c r="A944" s="3"/>
      <c r="B944" s="3"/>
      <c r="C944" s="3"/>
      <c r="D944" s="4"/>
      <c r="E944" s="3"/>
      <c r="F944" s="30"/>
      <c r="G944" s="151"/>
      <c r="H944" s="30"/>
      <c r="I944" s="30"/>
      <c r="J944" s="29"/>
      <c r="K944" s="29"/>
      <c r="L944" s="2"/>
      <c r="M944" s="2"/>
    </row>
    <row r="945" spans="1:13" ht="12.75" customHeight="1" x14ac:dyDescent="0.2">
      <c r="A945" s="3"/>
      <c r="B945" s="3"/>
      <c r="C945" s="3"/>
      <c r="D945" s="4"/>
      <c r="E945" s="3"/>
      <c r="F945" s="30"/>
      <c r="G945" s="151"/>
      <c r="H945" s="30"/>
      <c r="I945" s="30"/>
      <c r="J945" s="29"/>
      <c r="K945" s="29"/>
      <c r="L945" s="2"/>
      <c r="M945" s="2"/>
    </row>
    <row r="946" spans="1:13" ht="12.75" customHeight="1" x14ac:dyDescent="0.2">
      <c r="A946" s="3"/>
      <c r="B946" s="3"/>
      <c r="C946" s="3"/>
      <c r="D946" s="4"/>
      <c r="E946" s="3"/>
      <c r="F946" s="30"/>
      <c r="G946" s="151"/>
      <c r="H946" s="30"/>
      <c r="I946" s="30"/>
      <c r="J946" s="29"/>
      <c r="K946" s="29"/>
      <c r="L946" s="2"/>
      <c r="M946" s="2"/>
    </row>
    <row r="947" spans="1:13" ht="12.75" customHeight="1" x14ac:dyDescent="0.2">
      <c r="A947" s="3"/>
      <c r="B947" s="3"/>
      <c r="C947" s="3"/>
      <c r="D947" s="4"/>
      <c r="E947" s="3"/>
      <c r="F947" s="30"/>
      <c r="G947" s="151"/>
      <c r="H947" s="30"/>
      <c r="I947" s="30"/>
      <c r="J947" s="29"/>
      <c r="K947" s="29"/>
      <c r="L947" s="2"/>
      <c r="M947" s="2"/>
    </row>
    <row r="948" spans="1:13" ht="12.75" customHeight="1" x14ac:dyDescent="0.2">
      <c r="A948" s="3"/>
      <c r="B948" s="3"/>
      <c r="C948" s="3"/>
      <c r="D948" s="4"/>
      <c r="E948" s="3"/>
      <c r="F948" s="30"/>
      <c r="G948" s="151"/>
      <c r="H948" s="30"/>
      <c r="I948" s="30"/>
      <c r="J948" s="29"/>
      <c r="K948" s="29"/>
      <c r="L948" s="2"/>
      <c r="M948" s="2"/>
    </row>
    <row r="949" spans="1:13" ht="12.75" customHeight="1" x14ac:dyDescent="0.2">
      <c r="A949" s="3"/>
      <c r="B949" s="3"/>
      <c r="C949" s="3"/>
      <c r="D949" s="4"/>
      <c r="E949" s="3"/>
      <c r="F949" s="30"/>
      <c r="G949" s="151"/>
      <c r="H949" s="30"/>
      <c r="I949" s="30"/>
      <c r="J949" s="29"/>
      <c r="K949" s="29"/>
      <c r="L949" s="2"/>
      <c r="M949" s="2"/>
    </row>
    <row r="950" spans="1:13" ht="12.75" customHeight="1" x14ac:dyDescent="0.2">
      <c r="A950" s="3"/>
      <c r="B950" s="3"/>
      <c r="C950" s="3"/>
      <c r="D950" s="4"/>
      <c r="E950" s="3"/>
      <c r="F950" s="30"/>
      <c r="G950" s="151"/>
      <c r="H950" s="30"/>
      <c r="I950" s="30"/>
      <c r="J950" s="29"/>
      <c r="K950" s="29"/>
      <c r="L950" s="2"/>
      <c r="M950" s="2"/>
    </row>
    <row r="951" spans="1:13" ht="12.75" customHeight="1" x14ac:dyDescent="0.2">
      <c r="A951" s="3"/>
      <c r="B951" s="3"/>
      <c r="C951" s="3"/>
      <c r="D951" s="4"/>
      <c r="E951" s="3"/>
      <c r="F951" s="30"/>
      <c r="G951" s="151"/>
      <c r="H951" s="30"/>
      <c r="I951" s="30"/>
      <c r="J951" s="29"/>
      <c r="K951" s="29"/>
      <c r="L951" s="2"/>
      <c r="M951" s="2"/>
    </row>
    <row r="952" spans="1:13" ht="12.75" customHeight="1" x14ac:dyDescent="0.2">
      <c r="A952" s="3"/>
      <c r="B952" s="3"/>
      <c r="C952" s="3"/>
      <c r="D952" s="4"/>
      <c r="E952" s="3"/>
      <c r="F952" s="30"/>
      <c r="G952" s="151"/>
      <c r="H952" s="30"/>
      <c r="I952" s="30"/>
      <c r="J952" s="29"/>
      <c r="K952" s="29"/>
      <c r="L952" s="2"/>
      <c r="M952" s="2"/>
    </row>
    <row r="953" spans="1:13" ht="12.75" customHeight="1" x14ac:dyDescent="0.2">
      <c r="A953" s="3"/>
      <c r="B953" s="3"/>
      <c r="C953" s="3"/>
      <c r="D953" s="4"/>
      <c r="E953" s="3"/>
      <c r="F953" s="30"/>
      <c r="G953" s="151"/>
      <c r="H953" s="30"/>
      <c r="I953" s="30"/>
      <c r="J953" s="29"/>
      <c r="K953" s="29"/>
      <c r="L953" s="2"/>
      <c r="M953" s="2"/>
    </row>
    <row r="954" spans="1:13" ht="12.75" customHeight="1" x14ac:dyDescent="0.2">
      <c r="A954" s="3"/>
      <c r="B954" s="3"/>
      <c r="C954" s="3"/>
      <c r="D954" s="4"/>
      <c r="E954" s="3"/>
      <c r="F954" s="30"/>
      <c r="G954" s="151"/>
      <c r="H954" s="30"/>
      <c r="I954" s="30"/>
      <c r="J954" s="29"/>
      <c r="K954" s="29"/>
      <c r="L954" s="2"/>
      <c r="M954" s="2"/>
    </row>
    <row r="955" spans="1:13" ht="12.75" customHeight="1" x14ac:dyDescent="0.2">
      <c r="A955" s="3"/>
      <c r="B955" s="3"/>
      <c r="C955" s="3"/>
      <c r="D955" s="4"/>
      <c r="E955" s="3"/>
      <c r="F955" s="30"/>
      <c r="G955" s="151"/>
      <c r="H955" s="30"/>
      <c r="I955" s="30"/>
      <c r="J955" s="29"/>
      <c r="K955" s="29"/>
      <c r="L955" s="2"/>
      <c r="M955" s="2"/>
    </row>
    <row r="956" spans="1:13" ht="12.75" customHeight="1" x14ac:dyDescent="0.2">
      <c r="A956" s="3"/>
      <c r="B956" s="3"/>
      <c r="C956" s="3"/>
      <c r="D956" s="4"/>
      <c r="E956" s="3"/>
      <c r="F956" s="30"/>
      <c r="G956" s="151"/>
      <c r="H956" s="30"/>
      <c r="I956" s="30"/>
      <c r="J956" s="29"/>
      <c r="K956" s="29"/>
      <c r="L956" s="2"/>
      <c r="M956" s="2"/>
    </row>
    <row r="957" spans="1:13" ht="12.75" customHeight="1" x14ac:dyDescent="0.2">
      <c r="A957" s="3"/>
      <c r="B957" s="3"/>
      <c r="C957" s="3"/>
      <c r="D957" s="4"/>
      <c r="E957" s="3"/>
      <c r="F957" s="30"/>
      <c r="G957" s="151"/>
      <c r="H957" s="30"/>
      <c r="I957" s="30"/>
      <c r="J957" s="29"/>
      <c r="K957" s="29"/>
      <c r="L957" s="2"/>
      <c r="M957" s="2"/>
    </row>
    <row r="958" spans="1:13" ht="12.75" customHeight="1" x14ac:dyDescent="0.2">
      <c r="A958" s="3"/>
      <c r="B958" s="3"/>
      <c r="C958" s="3"/>
      <c r="D958" s="4"/>
      <c r="E958" s="3"/>
      <c r="F958" s="30"/>
      <c r="G958" s="151"/>
      <c r="H958" s="30"/>
      <c r="I958" s="30"/>
      <c r="J958" s="29"/>
      <c r="K958" s="29"/>
      <c r="L958" s="2"/>
      <c r="M958" s="2"/>
    </row>
    <row r="959" spans="1:13" ht="12.75" customHeight="1" x14ac:dyDescent="0.2">
      <c r="A959" s="3"/>
      <c r="B959" s="3"/>
      <c r="C959" s="3"/>
      <c r="D959" s="4"/>
      <c r="E959" s="3"/>
      <c r="F959" s="30"/>
      <c r="G959" s="151"/>
      <c r="H959" s="30"/>
      <c r="I959" s="30"/>
      <c r="J959" s="29"/>
      <c r="K959" s="29"/>
      <c r="L959" s="2"/>
      <c r="M959" s="2"/>
    </row>
    <row r="960" spans="1:13" ht="12.75" customHeight="1" x14ac:dyDescent="0.2">
      <c r="A960" s="3"/>
      <c r="B960" s="3"/>
      <c r="C960" s="3"/>
      <c r="D960" s="4"/>
      <c r="E960" s="3"/>
      <c r="F960" s="30"/>
      <c r="G960" s="151"/>
      <c r="H960" s="30"/>
      <c r="I960" s="30"/>
      <c r="J960" s="29"/>
      <c r="K960" s="29"/>
      <c r="L960" s="2"/>
      <c r="M960" s="2"/>
    </row>
    <row r="961" spans="1:13" ht="12.75" customHeight="1" x14ac:dyDescent="0.2">
      <c r="A961" s="3"/>
      <c r="B961" s="3"/>
      <c r="C961" s="3"/>
      <c r="D961" s="4"/>
      <c r="E961" s="3"/>
      <c r="F961" s="30"/>
      <c r="G961" s="151"/>
      <c r="H961" s="30"/>
      <c r="I961" s="30"/>
      <c r="J961" s="29"/>
      <c r="K961" s="29"/>
      <c r="L961" s="2"/>
      <c r="M961" s="2"/>
    </row>
    <row r="962" spans="1:13" ht="12.75" customHeight="1" x14ac:dyDescent="0.2">
      <c r="A962" s="3"/>
      <c r="B962" s="3"/>
      <c r="C962" s="3"/>
      <c r="D962" s="4"/>
      <c r="E962" s="3"/>
      <c r="F962" s="30"/>
      <c r="G962" s="151"/>
      <c r="H962" s="30"/>
      <c r="I962" s="30"/>
      <c r="J962" s="29"/>
      <c r="K962" s="29"/>
      <c r="L962" s="2"/>
      <c r="M962" s="2"/>
    </row>
    <row r="963" spans="1:13" ht="12.75" customHeight="1" x14ac:dyDescent="0.2">
      <c r="A963" s="3"/>
      <c r="B963" s="3"/>
      <c r="C963" s="3"/>
      <c r="D963" s="4"/>
      <c r="E963" s="3"/>
      <c r="F963" s="30"/>
      <c r="G963" s="151"/>
      <c r="H963" s="30"/>
      <c r="I963" s="30"/>
      <c r="J963" s="29"/>
      <c r="K963" s="29"/>
      <c r="L963" s="2"/>
      <c r="M963" s="2"/>
    </row>
    <row r="964" spans="1:13" ht="12.75" customHeight="1" x14ac:dyDescent="0.2">
      <c r="A964" s="3"/>
      <c r="B964" s="3"/>
      <c r="C964" s="3"/>
      <c r="D964" s="4"/>
      <c r="E964" s="3"/>
      <c r="F964" s="30"/>
      <c r="G964" s="151"/>
      <c r="H964" s="30"/>
      <c r="I964" s="30"/>
      <c r="J964" s="29"/>
      <c r="K964" s="29"/>
      <c r="L964" s="2"/>
      <c r="M964" s="2"/>
    </row>
    <row r="965" spans="1:13" ht="12.75" customHeight="1" x14ac:dyDescent="0.2">
      <c r="A965" s="3"/>
      <c r="B965" s="3"/>
      <c r="C965" s="3"/>
      <c r="D965" s="4"/>
      <c r="E965" s="3"/>
      <c r="F965" s="30"/>
      <c r="G965" s="151"/>
      <c r="H965" s="30"/>
      <c r="I965" s="30"/>
      <c r="J965" s="29"/>
      <c r="K965" s="29"/>
      <c r="L965" s="2"/>
      <c r="M965" s="2"/>
    </row>
    <row r="966" spans="1:13" ht="12.75" customHeight="1" x14ac:dyDescent="0.2">
      <c r="A966" s="3"/>
      <c r="B966" s="3"/>
      <c r="C966" s="3"/>
      <c r="D966" s="4"/>
      <c r="E966" s="3"/>
      <c r="F966" s="30"/>
      <c r="G966" s="151"/>
      <c r="H966" s="30"/>
      <c r="I966" s="30"/>
      <c r="J966" s="29"/>
      <c r="K966" s="29"/>
      <c r="L966" s="2"/>
      <c r="M966" s="2"/>
    </row>
    <row r="967" spans="1:13" ht="12.75" customHeight="1" x14ac:dyDescent="0.2">
      <c r="A967" s="3"/>
      <c r="B967" s="3"/>
      <c r="C967" s="3"/>
      <c r="D967" s="4"/>
      <c r="E967" s="3"/>
      <c r="F967" s="30"/>
      <c r="G967" s="151"/>
      <c r="H967" s="30"/>
      <c r="I967" s="30"/>
      <c r="J967" s="29"/>
      <c r="K967" s="29"/>
      <c r="L967" s="2"/>
      <c r="M967" s="2"/>
    </row>
    <row r="968" spans="1:13" ht="12.75" customHeight="1" x14ac:dyDescent="0.2">
      <c r="A968" s="3"/>
      <c r="B968" s="3"/>
      <c r="C968" s="3"/>
      <c r="D968" s="4"/>
      <c r="E968" s="3"/>
      <c r="F968" s="30"/>
      <c r="G968" s="151"/>
      <c r="H968" s="30"/>
      <c r="I968" s="30"/>
      <c r="J968" s="29"/>
      <c r="K968" s="29"/>
      <c r="L968" s="2"/>
      <c r="M968" s="2"/>
    </row>
    <row r="969" spans="1:13" ht="12.75" customHeight="1" x14ac:dyDescent="0.2">
      <c r="A969" s="3"/>
      <c r="B969" s="3"/>
      <c r="C969" s="3"/>
      <c r="D969" s="4"/>
      <c r="E969" s="3"/>
      <c r="F969" s="30"/>
      <c r="G969" s="151"/>
      <c r="H969" s="30"/>
      <c r="I969" s="30"/>
      <c r="J969" s="29"/>
      <c r="K969" s="29"/>
      <c r="L969" s="2"/>
      <c r="M969" s="2"/>
    </row>
    <row r="970" spans="1:13" ht="12.75" customHeight="1" x14ac:dyDescent="0.2">
      <c r="A970" s="3"/>
      <c r="B970" s="3"/>
      <c r="C970" s="3"/>
      <c r="D970" s="4"/>
      <c r="E970" s="3"/>
      <c r="F970" s="30"/>
      <c r="G970" s="151"/>
      <c r="H970" s="30"/>
      <c r="I970" s="30"/>
      <c r="J970" s="29"/>
      <c r="K970" s="29"/>
      <c r="L970" s="2"/>
      <c r="M970" s="2"/>
    </row>
    <row r="971" spans="1:13" ht="12.75" customHeight="1" x14ac:dyDescent="0.2">
      <c r="A971" s="3"/>
      <c r="B971" s="3"/>
      <c r="C971" s="3"/>
      <c r="D971" s="4"/>
      <c r="E971" s="3"/>
      <c r="F971" s="30"/>
      <c r="G971" s="151"/>
      <c r="H971" s="30"/>
      <c r="I971" s="30"/>
      <c r="J971" s="29"/>
      <c r="K971" s="29"/>
      <c r="L971" s="2"/>
      <c r="M971" s="2"/>
    </row>
    <row r="972" spans="1:13" ht="12.75" customHeight="1" x14ac:dyDescent="0.2">
      <c r="A972" s="3"/>
      <c r="B972" s="3"/>
      <c r="C972" s="3"/>
      <c r="D972" s="4"/>
      <c r="E972" s="3"/>
      <c r="F972" s="30"/>
      <c r="G972" s="151"/>
      <c r="H972" s="30"/>
      <c r="I972" s="30"/>
      <c r="J972" s="29"/>
      <c r="K972" s="29"/>
      <c r="L972" s="2"/>
      <c r="M972" s="2"/>
    </row>
    <row r="973" spans="1:13" ht="12.75" customHeight="1" x14ac:dyDescent="0.2">
      <c r="A973" s="3"/>
      <c r="B973" s="3"/>
      <c r="C973" s="3"/>
      <c r="D973" s="4"/>
      <c r="E973" s="3"/>
      <c r="F973" s="30"/>
      <c r="G973" s="151"/>
      <c r="H973" s="30"/>
      <c r="I973" s="30"/>
      <c r="J973" s="29"/>
      <c r="K973" s="29"/>
      <c r="L973" s="2"/>
      <c r="M973" s="2"/>
    </row>
    <row r="974" spans="1:13" ht="12.75" customHeight="1" x14ac:dyDescent="0.2">
      <c r="A974" s="3"/>
      <c r="B974" s="3"/>
      <c r="C974" s="3"/>
      <c r="D974" s="4"/>
      <c r="E974" s="3"/>
      <c r="F974" s="30"/>
      <c r="G974" s="151"/>
      <c r="H974" s="30"/>
      <c r="I974" s="30"/>
      <c r="J974" s="29"/>
      <c r="K974" s="29"/>
      <c r="L974" s="2"/>
      <c r="M974" s="2"/>
    </row>
    <row r="975" spans="1:13" ht="12.75" customHeight="1" x14ac:dyDescent="0.2">
      <c r="A975" s="3"/>
      <c r="B975" s="3"/>
      <c r="C975" s="3"/>
      <c r="D975" s="4"/>
      <c r="E975" s="3"/>
      <c r="F975" s="30"/>
      <c r="G975" s="151"/>
      <c r="H975" s="30"/>
      <c r="I975" s="30"/>
      <c r="J975" s="29"/>
      <c r="K975" s="29"/>
      <c r="L975" s="2"/>
      <c r="M975" s="2"/>
    </row>
    <row r="976" spans="1:13" ht="12.75" customHeight="1" x14ac:dyDescent="0.2">
      <c r="A976" s="3"/>
      <c r="B976" s="3"/>
      <c r="C976" s="3"/>
      <c r="D976" s="4"/>
      <c r="E976" s="3"/>
      <c r="F976" s="30"/>
      <c r="G976" s="151"/>
      <c r="H976" s="30"/>
      <c r="I976" s="30"/>
      <c r="J976" s="29"/>
      <c r="K976" s="29"/>
      <c r="L976" s="2"/>
      <c r="M976" s="2"/>
    </row>
    <row r="977" spans="1:13" ht="12.75" customHeight="1" x14ac:dyDescent="0.2">
      <c r="A977" s="3"/>
      <c r="B977" s="3"/>
      <c r="C977" s="3"/>
      <c r="D977" s="4"/>
      <c r="E977" s="3"/>
      <c r="F977" s="30"/>
      <c r="G977" s="151"/>
      <c r="H977" s="30"/>
      <c r="I977" s="30"/>
      <c r="J977" s="29"/>
      <c r="K977" s="29"/>
      <c r="L977" s="2"/>
      <c r="M977" s="2"/>
    </row>
    <row r="978" spans="1:13" ht="12.75" customHeight="1" x14ac:dyDescent="0.2">
      <c r="A978" s="3"/>
      <c r="B978" s="3"/>
      <c r="C978" s="3"/>
      <c r="D978" s="4"/>
      <c r="E978" s="3"/>
      <c r="F978" s="30"/>
      <c r="G978" s="151"/>
      <c r="H978" s="30"/>
      <c r="I978" s="30"/>
      <c r="J978" s="29"/>
      <c r="K978" s="29"/>
      <c r="L978" s="2"/>
      <c r="M978" s="2"/>
    </row>
    <row r="979" spans="1:13" ht="12.75" customHeight="1" x14ac:dyDescent="0.2">
      <c r="A979" s="3"/>
      <c r="B979" s="3"/>
      <c r="C979" s="3"/>
      <c r="D979" s="4"/>
      <c r="E979" s="3"/>
      <c r="F979" s="30"/>
      <c r="G979" s="151"/>
      <c r="H979" s="30"/>
      <c r="I979" s="30"/>
      <c r="J979" s="29"/>
      <c r="K979" s="29"/>
      <c r="L979" s="2"/>
      <c r="M979" s="2"/>
    </row>
    <row r="980" spans="1:13" ht="12.75" customHeight="1" x14ac:dyDescent="0.2">
      <c r="A980" s="3"/>
      <c r="B980" s="3"/>
      <c r="C980" s="3"/>
      <c r="D980" s="4"/>
      <c r="E980" s="3"/>
      <c r="F980" s="30"/>
      <c r="G980" s="151"/>
      <c r="H980" s="30"/>
      <c r="I980" s="30"/>
      <c r="J980" s="29"/>
      <c r="K980" s="29"/>
      <c r="L980" s="2"/>
      <c r="M980" s="2"/>
    </row>
    <row r="981" spans="1:13" ht="12.75" customHeight="1" x14ac:dyDescent="0.2">
      <c r="A981" s="3"/>
      <c r="B981" s="3"/>
      <c r="C981" s="3"/>
      <c r="D981" s="4"/>
      <c r="E981" s="3"/>
      <c r="F981" s="30"/>
      <c r="G981" s="151"/>
      <c r="H981" s="30"/>
      <c r="I981" s="30"/>
      <c r="J981" s="29"/>
      <c r="K981" s="29"/>
      <c r="L981" s="2"/>
      <c r="M981" s="2"/>
    </row>
    <row r="982" spans="1:13" ht="12.75" customHeight="1" x14ac:dyDescent="0.2">
      <c r="A982" s="3"/>
      <c r="B982" s="3"/>
      <c r="C982" s="3"/>
      <c r="D982" s="4"/>
      <c r="E982" s="3"/>
      <c r="F982" s="30"/>
      <c r="G982" s="151"/>
      <c r="H982" s="30"/>
      <c r="I982" s="30"/>
      <c r="J982" s="29"/>
      <c r="K982" s="29"/>
      <c r="L982" s="2"/>
      <c r="M982" s="2"/>
    </row>
    <row r="983" spans="1:13" ht="12.75" customHeight="1" x14ac:dyDescent="0.2">
      <c r="A983" s="3"/>
      <c r="B983" s="3"/>
      <c r="C983" s="3"/>
      <c r="D983" s="4"/>
      <c r="E983" s="3"/>
      <c r="F983" s="30"/>
      <c r="G983" s="151"/>
      <c r="H983" s="30"/>
      <c r="I983" s="30"/>
      <c r="J983" s="29"/>
      <c r="K983" s="29"/>
      <c r="L983" s="2"/>
      <c r="M983" s="2"/>
    </row>
    <row r="984" spans="1:13" ht="12.75" customHeight="1" x14ac:dyDescent="0.2">
      <c r="A984" s="3"/>
      <c r="B984" s="3"/>
      <c r="C984" s="3"/>
      <c r="D984" s="4"/>
      <c r="E984" s="3"/>
      <c r="F984" s="30"/>
      <c r="G984" s="151"/>
      <c r="H984" s="30"/>
      <c r="I984" s="30"/>
      <c r="J984" s="29"/>
      <c r="K984" s="29"/>
      <c r="L984" s="2"/>
      <c r="M984" s="2"/>
    </row>
    <row r="985" spans="1:13" ht="12.75" customHeight="1" x14ac:dyDescent="0.2">
      <c r="A985" s="3"/>
      <c r="B985" s="3"/>
      <c r="C985" s="3"/>
      <c r="D985" s="4"/>
      <c r="E985" s="3"/>
      <c r="F985" s="30"/>
      <c r="G985" s="151"/>
      <c r="H985" s="30"/>
      <c r="I985" s="30"/>
      <c r="J985" s="29"/>
      <c r="K985" s="29"/>
      <c r="L985" s="2"/>
      <c r="M985" s="2"/>
    </row>
    <row r="986" spans="1:13" ht="12.75" customHeight="1" x14ac:dyDescent="0.2">
      <c r="A986" s="3"/>
      <c r="B986" s="3"/>
      <c r="C986" s="3"/>
      <c r="D986" s="4"/>
      <c r="E986" s="3"/>
      <c r="F986" s="30"/>
      <c r="G986" s="151"/>
      <c r="H986" s="30"/>
      <c r="I986" s="30"/>
      <c r="J986" s="29"/>
      <c r="K986" s="29"/>
      <c r="L986" s="2"/>
      <c r="M986" s="2"/>
    </row>
    <row r="987" spans="1:13" ht="12.75" customHeight="1" x14ac:dyDescent="0.2">
      <c r="A987" s="3"/>
      <c r="B987" s="3"/>
      <c r="C987" s="3"/>
      <c r="D987" s="4"/>
      <c r="E987" s="3"/>
      <c r="F987" s="30"/>
      <c r="G987" s="151"/>
      <c r="H987" s="30"/>
      <c r="I987" s="30"/>
      <c r="J987" s="29"/>
      <c r="K987" s="29"/>
      <c r="L987" s="2"/>
      <c r="M987" s="2"/>
    </row>
    <row r="988" spans="1:13" ht="12.75" customHeight="1" x14ac:dyDescent="0.2">
      <c r="A988" s="3"/>
      <c r="B988" s="3"/>
      <c r="C988" s="3"/>
      <c r="D988" s="4"/>
      <c r="E988" s="3"/>
      <c r="F988" s="30"/>
      <c r="G988" s="151"/>
      <c r="H988" s="30"/>
      <c r="I988" s="30"/>
      <c r="J988" s="29"/>
      <c r="K988" s="29"/>
      <c r="L988" s="2"/>
      <c r="M988" s="2"/>
    </row>
    <row r="989" spans="1:13" ht="12.75" customHeight="1" x14ac:dyDescent="0.2">
      <c r="A989" s="3"/>
      <c r="B989" s="3"/>
      <c r="C989" s="3"/>
      <c r="D989" s="4"/>
      <c r="E989" s="3"/>
      <c r="F989" s="30"/>
      <c r="G989" s="151"/>
      <c r="H989" s="30"/>
      <c r="I989" s="30"/>
      <c r="J989" s="29"/>
      <c r="K989" s="29"/>
      <c r="L989" s="2"/>
      <c r="M989" s="2"/>
    </row>
    <row r="990" spans="1:13" ht="12.75" customHeight="1" x14ac:dyDescent="0.2">
      <c r="A990" s="3"/>
      <c r="B990" s="3"/>
      <c r="C990" s="3"/>
      <c r="D990" s="4"/>
      <c r="E990" s="3"/>
      <c r="F990" s="30"/>
      <c r="G990" s="151"/>
      <c r="H990" s="30"/>
      <c r="I990" s="30"/>
      <c r="J990" s="29"/>
      <c r="K990" s="29"/>
      <c r="L990" s="2"/>
      <c r="M990" s="2"/>
    </row>
    <row r="991" spans="1:13" ht="12.75" customHeight="1" x14ac:dyDescent="0.2">
      <c r="A991" s="3"/>
      <c r="B991" s="3"/>
      <c r="C991" s="3"/>
      <c r="D991" s="4"/>
      <c r="E991" s="3"/>
      <c r="F991" s="30"/>
      <c r="G991" s="151"/>
      <c r="H991" s="30"/>
      <c r="I991" s="30"/>
      <c r="J991" s="29"/>
      <c r="K991" s="29"/>
      <c r="L991" s="2"/>
      <c r="M991" s="2"/>
    </row>
    <row r="992" spans="1:13" ht="12.75" customHeight="1" x14ac:dyDescent="0.2">
      <c r="A992" s="3"/>
      <c r="B992" s="3"/>
      <c r="C992" s="3"/>
      <c r="D992" s="4"/>
      <c r="E992" s="3"/>
      <c r="F992" s="30"/>
      <c r="G992" s="151"/>
      <c r="H992" s="30"/>
      <c r="I992" s="30"/>
      <c r="J992" s="29"/>
      <c r="K992" s="29"/>
      <c r="L992" s="2"/>
      <c r="M992" s="2"/>
    </row>
    <row r="993" spans="1:13" ht="12.75" customHeight="1" x14ac:dyDescent="0.2">
      <c r="A993" s="3"/>
      <c r="B993" s="3"/>
      <c r="C993" s="3"/>
      <c r="D993" s="4"/>
      <c r="E993" s="3"/>
      <c r="F993" s="30"/>
      <c r="G993" s="151"/>
      <c r="H993" s="30"/>
      <c r="I993" s="30"/>
      <c r="J993" s="29"/>
      <c r="K993" s="29"/>
      <c r="L993" s="2"/>
      <c r="M993" s="2"/>
    </row>
    <row r="994" spans="1:13" ht="12.75" customHeight="1" x14ac:dyDescent="0.2">
      <c r="A994" s="3"/>
      <c r="B994" s="3"/>
      <c r="C994" s="3"/>
      <c r="D994" s="4"/>
      <c r="E994" s="3"/>
      <c r="F994" s="30"/>
      <c r="G994" s="151"/>
      <c r="H994" s="30"/>
      <c r="I994" s="30"/>
      <c r="J994" s="29"/>
      <c r="K994" s="29"/>
      <c r="L994" s="2"/>
      <c r="M994" s="2"/>
    </row>
    <row r="995" spans="1:13" ht="12.75" customHeight="1" x14ac:dyDescent="0.2">
      <c r="A995" s="3"/>
      <c r="B995" s="3"/>
      <c r="C995" s="3"/>
      <c r="D995" s="4"/>
      <c r="E995" s="3"/>
      <c r="F995" s="30"/>
      <c r="G995" s="151"/>
      <c r="H995" s="30"/>
      <c r="I995" s="30"/>
      <c r="J995" s="29"/>
      <c r="K995" s="29"/>
      <c r="L995" s="2"/>
      <c r="M995" s="2"/>
    </row>
    <row r="996" spans="1:13" ht="12.75" customHeight="1" x14ac:dyDescent="0.2">
      <c r="A996" s="3"/>
      <c r="B996" s="3"/>
      <c r="C996" s="3"/>
      <c r="D996" s="4"/>
      <c r="E996" s="3"/>
      <c r="F996" s="30"/>
      <c r="G996" s="151"/>
      <c r="H996" s="30"/>
      <c r="I996" s="30"/>
      <c r="J996" s="29"/>
      <c r="K996" s="29"/>
      <c r="L996" s="2"/>
      <c r="M996" s="2"/>
    </row>
    <row r="997" spans="1:13" ht="12.75" customHeight="1" x14ac:dyDescent="0.2">
      <c r="A997" s="3"/>
      <c r="B997" s="3"/>
      <c r="C997" s="3"/>
      <c r="D997" s="4"/>
      <c r="E997" s="3"/>
      <c r="F997" s="30"/>
      <c r="G997" s="151"/>
      <c r="H997" s="30"/>
      <c r="I997" s="30"/>
      <c r="J997" s="29"/>
      <c r="K997" s="29"/>
      <c r="L997" s="2"/>
      <c r="M997" s="2"/>
    </row>
    <row r="998" spans="1:13" ht="12.75" customHeight="1" x14ac:dyDescent="0.2">
      <c r="A998" s="3"/>
      <c r="B998" s="3"/>
      <c r="C998" s="3"/>
      <c r="D998" s="4"/>
      <c r="E998" s="3"/>
      <c r="F998" s="30"/>
      <c r="G998" s="151"/>
      <c r="H998" s="30"/>
      <c r="I998" s="30"/>
      <c r="J998" s="29"/>
      <c r="K998" s="29"/>
      <c r="L998" s="2"/>
      <c r="M998" s="2"/>
    </row>
    <row r="999" spans="1:13" ht="12.75" customHeight="1" x14ac:dyDescent="0.2">
      <c r="A999" s="3"/>
      <c r="B999" s="3"/>
      <c r="C999" s="3"/>
      <c r="D999" s="4"/>
      <c r="E999" s="3"/>
      <c r="F999" s="30"/>
      <c r="G999" s="151"/>
      <c r="H999" s="30"/>
      <c r="I999" s="30"/>
      <c r="J999" s="29"/>
      <c r="K999" s="29"/>
      <c r="L999" s="2"/>
      <c r="M999" s="2"/>
    </row>
    <row r="1000" spans="1:13" ht="12.75" customHeight="1" x14ac:dyDescent="0.2">
      <c r="A1000" s="3"/>
      <c r="B1000" s="3"/>
      <c r="C1000" s="3"/>
      <c r="D1000" s="4"/>
      <c r="E1000" s="3"/>
      <c r="F1000" s="30"/>
      <c r="G1000" s="151"/>
      <c r="H1000" s="30"/>
      <c r="I1000" s="30"/>
      <c r="J1000" s="29"/>
      <c r="K1000" s="29"/>
      <c r="L1000" s="2"/>
      <c r="M1000" s="2"/>
    </row>
    <row r="1001" spans="1:13" ht="12.75" customHeight="1" x14ac:dyDescent="0.2">
      <c r="A1001" s="3"/>
      <c r="B1001" s="3"/>
      <c r="C1001" s="3"/>
      <c r="D1001" s="4"/>
      <c r="E1001" s="3"/>
      <c r="F1001" s="30"/>
      <c r="G1001" s="151"/>
      <c r="H1001" s="30"/>
      <c r="I1001" s="30"/>
      <c r="J1001" s="29"/>
      <c r="K1001" s="29"/>
      <c r="L1001" s="2"/>
      <c r="M1001" s="2"/>
    </row>
    <row r="1002" spans="1:13" ht="12.75" customHeight="1" x14ac:dyDescent="0.2">
      <c r="A1002" s="3"/>
      <c r="B1002" s="3"/>
      <c r="C1002" s="3"/>
      <c r="D1002" s="4"/>
      <c r="E1002" s="3"/>
      <c r="F1002" s="30"/>
      <c r="G1002" s="151"/>
      <c r="H1002" s="30"/>
      <c r="I1002" s="30"/>
      <c r="J1002" s="29"/>
      <c r="K1002" s="29"/>
      <c r="L1002" s="2"/>
      <c r="M1002" s="2"/>
    </row>
    <row r="1003" spans="1:13" ht="12.75" customHeight="1" x14ac:dyDescent="0.2">
      <c r="A1003" s="3"/>
      <c r="B1003" s="3"/>
      <c r="C1003" s="3"/>
      <c r="D1003" s="4"/>
      <c r="E1003" s="3"/>
      <c r="F1003" s="30"/>
      <c r="G1003" s="151"/>
      <c r="H1003" s="30"/>
      <c r="I1003" s="30"/>
      <c r="J1003" s="29"/>
      <c r="K1003" s="29"/>
      <c r="L1003" s="2"/>
      <c r="M1003" s="2"/>
    </row>
    <row r="1004" spans="1:13" ht="12.75" customHeight="1" x14ac:dyDescent="0.2">
      <c r="A1004" s="3"/>
      <c r="B1004" s="3"/>
      <c r="C1004" s="3"/>
      <c r="D1004" s="4"/>
      <c r="E1004" s="3"/>
      <c r="F1004" s="30"/>
      <c r="G1004" s="151"/>
      <c r="H1004" s="30"/>
      <c r="I1004" s="30"/>
      <c r="J1004" s="29"/>
      <c r="K1004" s="29"/>
      <c r="L1004" s="2"/>
      <c r="M1004" s="2"/>
    </row>
    <row r="1005" spans="1:13" ht="12.75" customHeight="1" x14ac:dyDescent="0.2">
      <c r="A1005" s="3"/>
      <c r="B1005" s="3"/>
      <c r="C1005" s="3"/>
      <c r="D1005" s="4"/>
      <c r="E1005" s="3"/>
      <c r="F1005" s="30"/>
      <c r="G1005" s="151"/>
      <c r="H1005" s="30"/>
      <c r="I1005" s="30"/>
      <c r="J1005" s="29"/>
      <c r="K1005" s="29"/>
      <c r="L1005" s="2"/>
      <c r="M1005" s="2"/>
    </row>
    <row r="1006" spans="1:13" ht="12.75" customHeight="1" x14ac:dyDescent="0.2">
      <c r="A1006" s="3"/>
      <c r="B1006" s="3"/>
      <c r="C1006" s="3"/>
      <c r="D1006" s="4"/>
      <c r="E1006" s="3"/>
      <c r="F1006" s="30"/>
      <c r="G1006" s="151"/>
      <c r="H1006" s="30"/>
      <c r="I1006" s="30"/>
      <c r="J1006" s="29"/>
      <c r="K1006" s="29"/>
      <c r="L1006" s="2"/>
      <c r="M1006" s="2"/>
    </row>
    <row r="1007" spans="1:13" ht="12.75" customHeight="1" x14ac:dyDescent="0.2">
      <c r="A1007" s="3"/>
      <c r="B1007" s="3"/>
      <c r="C1007" s="3"/>
      <c r="D1007" s="4"/>
      <c r="E1007" s="3"/>
      <c r="F1007" s="30"/>
      <c r="G1007" s="151"/>
      <c r="H1007" s="30"/>
      <c r="I1007" s="30"/>
      <c r="J1007" s="29"/>
      <c r="K1007" s="29"/>
      <c r="L1007" s="2"/>
      <c r="M1007" s="2"/>
    </row>
    <row r="1008" spans="1:13" ht="12.75" customHeight="1" x14ac:dyDescent="0.2">
      <c r="A1008" s="3"/>
      <c r="B1008" s="3"/>
      <c r="C1008" s="3"/>
      <c r="D1008" s="4"/>
      <c r="E1008" s="3"/>
      <c r="F1008" s="30"/>
      <c r="G1008" s="151"/>
      <c r="H1008" s="30"/>
      <c r="I1008" s="30"/>
      <c r="J1008" s="29"/>
      <c r="K1008" s="29"/>
      <c r="L1008" s="2"/>
      <c r="M1008" s="2"/>
    </row>
    <row r="1009" spans="1:13" ht="12.75" customHeight="1" x14ac:dyDescent="0.2">
      <c r="A1009" s="3"/>
      <c r="B1009" s="3"/>
      <c r="C1009" s="3"/>
      <c r="D1009" s="4"/>
      <c r="E1009" s="3"/>
      <c r="F1009" s="30"/>
      <c r="G1009" s="151"/>
      <c r="H1009" s="30"/>
      <c r="I1009" s="30"/>
      <c r="J1009" s="29"/>
      <c r="K1009" s="29"/>
      <c r="L1009" s="2"/>
      <c r="M1009" s="2"/>
    </row>
    <row r="1010" spans="1:13" ht="12.75" customHeight="1" x14ac:dyDescent="0.2">
      <c r="A1010" s="3"/>
      <c r="B1010" s="3"/>
      <c r="C1010" s="3"/>
      <c r="D1010" s="4"/>
      <c r="E1010" s="3"/>
      <c r="F1010" s="30"/>
      <c r="G1010" s="151"/>
      <c r="H1010" s="30"/>
      <c r="I1010" s="30"/>
      <c r="J1010" s="29"/>
      <c r="K1010" s="29"/>
      <c r="L1010" s="2"/>
      <c r="M1010" s="2"/>
    </row>
    <row r="1011" spans="1:13" ht="12.75" customHeight="1" x14ac:dyDescent="0.2">
      <c r="A1011" s="3"/>
      <c r="B1011" s="3"/>
      <c r="C1011" s="3"/>
      <c r="D1011" s="4"/>
      <c r="E1011" s="3"/>
      <c r="F1011" s="30"/>
      <c r="G1011" s="151"/>
      <c r="H1011" s="30"/>
      <c r="I1011" s="30"/>
      <c r="J1011" s="29"/>
      <c r="K1011" s="29"/>
      <c r="L1011" s="2"/>
      <c r="M1011" s="2"/>
    </row>
    <row r="1012" spans="1:13" ht="12.75" customHeight="1" x14ac:dyDescent="0.2">
      <c r="A1012" s="3"/>
      <c r="B1012" s="3"/>
      <c r="C1012" s="3"/>
      <c r="D1012" s="4"/>
      <c r="E1012" s="3"/>
      <c r="F1012" s="30"/>
      <c r="G1012" s="151"/>
      <c r="H1012" s="30"/>
      <c r="I1012" s="30"/>
      <c r="J1012" s="29"/>
      <c r="K1012" s="29"/>
      <c r="L1012" s="2"/>
      <c r="M1012" s="2"/>
    </row>
    <row r="1013" spans="1:13" ht="12.75" customHeight="1" x14ac:dyDescent="0.2">
      <c r="A1013" s="3"/>
      <c r="B1013" s="3"/>
      <c r="C1013" s="3"/>
      <c r="D1013" s="4"/>
      <c r="E1013" s="3"/>
      <c r="F1013" s="30"/>
      <c r="G1013" s="151"/>
      <c r="H1013" s="30"/>
      <c r="I1013" s="30"/>
      <c r="J1013" s="29"/>
      <c r="K1013" s="29"/>
      <c r="L1013" s="2"/>
      <c r="M1013" s="2"/>
    </row>
    <row r="1014" spans="1:13" ht="12.75" customHeight="1" x14ac:dyDescent="0.2">
      <c r="A1014" s="3"/>
      <c r="B1014" s="3"/>
      <c r="C1014" s="3"/>
      <c r="D1014" s="4"/>
      <c r="E1014" s="3"/>
      <c r="F1014" s="30"/>
      <c r="G1014" s="151"/>
      <c r="H1014" s="30"/>
      <c r="I1014" s="30"/>
      <c r="J1014" s="29"/>
      <c r="K1014" s="29"/>
      <c r="L1014" s="2"/>
      <c r="M1014" s="2"/>
    </row>
    <row r="1015" spans="1:13" ht="12.75" customHeight="1" x14ac:dyDescent="0.2">
      <c r="A1015" s="3"/>
      <c r="B1015" s="3"/>
      <c r="C1015" s="3"/>
      <c r="D1015" s="4"/>
      <c r="E1015" s="3"/>
      <c r="F1015" s="30"/>
      <c r="G1015" s="151"/>
      <c r="H1015" s="30"/>
      <c r="I1015" s="30"/>
      <c r="J1015" s="29"/>
      <c r="K1015" s="29"/>
      <c r="L1015" s="2"/>
      <c r="M1015" s="2"/>
    </row>
    <row r="1016" spans="1:13" ht="12.75" customHeight="1" x14ac:dyDescent="0.2">
      <c r="A1016" s="3"/>
      <c r="B1016" s="3"/>
      <c r="C1016" s="3"/>
      <c r="D1016" s="4"/>
      <c r="E1016" s="3"/>
      <c r="F1016" s="30"/>
      <c r="G1016" s="151"/>
      <c r="H1016" s="30"/>
      <c r="I1016" s="30"/>
      <c r="J1016" s="29"/>
      <c r="K1016" s="29"/>
      <c r="L1016" s="2"/>
      <c r="M1016" s="2"/>
    </row>
    <row r="1017" spans="1:13" ht="12.75" customHeight="1" x14ac:dyDescent="0.2">
      <c r="A1017" s="3"/>
      <c r="B1017" s="3"/>
      <c r="C1017" s="3"/>
      <c r="D1017" s="4"/>
      <c r="E1017" s="3"/>
      <c r="F1017" s="30"/>
      <c r="G1017" s="151"/>
      <c r="H1017" s="30"/>
      <c r="I1017" s="30"/>
      <c r="J1017" s="29"/>
      <c r="K1017" s="29"/>
      <c r="L1017" s="2"/>
      <c r="M1017" s="2"/>
    </row>
    <row r="1018" spans="1:13" ht="12.75" customHeight="1" x14ac:dyDescent="0.2">
      <c r="A1018" s="3"/>
      <c r="B1018" s="3"/>
      <c r="C1018" s="3"/>
      <c r="D1018" s="4"/>
      <c r="E1018" s="3"/>
      <c r="F1018" s="30"/>
      <c r="G1018" s="151"/>
      <c r="H1018" s="30"/>
      <c r="I1018" s="30"/>
      <c r="J1018" s="29"/>
      <c r="K1018" s="29"/>
      <c r="L1018" s="2"/>
      <c r="M1018" s="2"/>
    </row>
    <row r="1019" spans="1:13" ht="12.75" customHeight="1" x14ac:dyDescent="0.2">
      <c r="A1019" s="3"/>
      <c r="B1019" s="3"/>
      <c r="C1019" s="3"/>
      <c r="D1019" s="4"/>
      <c r="E1019" s="3"/>
      <c r="F1019" s="30"/>
      <c r="G1019" s="151"/>
      <c r="H1019" s="30"/>
      <c r="I1019" s="30"/>
      <c r="J1019" s="29"/>
      <c r="K1019" s="29"/>
      <c r="L1019" s="2"/>
      <c r="M1019" s="2"/>
    </row>
    <row r="1020" spans="1:13" ht="12.75" customHeight="1" x14ac:dyDescent="0.2">
      <c r="A1020" s="3"/>
      <c r="B1020" s="3"/>
      <c r="C1020" s="3"/>
      <c r="D1020" s="4"/>
      <c r="E1020" s="3"/>
      <c r="F1020" s="30"/>
      <c r="G1020" s="151"/>
      <c r="H1020" s="30"/>
      <c r="I1020" s="30"/>
      <c r="J1020" s="29"/>
      <c r="K1020" s="29"/>
      <c r="L1020" s="2"/>
      <c r="M1020" s="2"/>
    </row>
    <row r="1021" spans="1:13" ht="12.75" customHeight="1" x14ac:dyDescent="0.2">
      <c r="A1021" s="3"/>
      <c r="B1021" s="3"/>
      <c r="C1021" s="3"/>
      <c r="D1021" s="4"/>
      <c r="E1021" s="3"/>
      <c r="F1021" s="30"/>
      <c r="G1021" s="151"/>
      <c r="H1021" s="30"/>
      <c r="I1021" s="30"/>
      <c r="J1021" s="29"/>
      <c r="K1021" s="29"/>
      <c r="L1021" s="2"/>
      <c r="M1021" s="2"/>
    </row>
    <row r="1022" spans="1:13" ht="12.75" customHeight="1" x14ac:dyDescent="0.2">
      <c r="A1022" s="3"/>
      <c r="B1022" s="3"/>
      <c r="C1022" s="3"/>
      <c r="D1022" s="4"/>
      <c r="E1022" s="3"/>
      <c r="F1022" s="30"/>
      <c r="G1022" s="151"/>
      <c r="H1022" s="30"/>
      <c r="I1022" s="30"/>
      <c r="J1022" s="29"/>
      <c r="K1022" s="29"/>
      <c r="L1022" s="2"/>
      <c r="M1022" s="2"/>
    </row>
    <row r="1023" spans="1:13" ht="12.75" customHeight="1" x14ac:dyDescent="0.2">
      <c r="A1023" s="3"/>
      <c r="B1023" s="3"/>
      <c r="C1023" s="3"/>
      <c r="D1023" s="4"/>
      <c r="E1023" s="3"/>
      <c r="F1023" s="30"/>
      <c r="G1023" s="151"/>
      <c r="H1023" s="30"/>
      <c r="I1023" s="30"/>
      <c r="J1023" s="29"/>
      <c r="K1023" s="29"/>
      <c r="L1023" s="2"/>
      <c r="M1023" s="2"/>
    </row>
    <row r="1024" spans="1:13" ht="12.75" customHeight="1" x14ac:dyDescent="0.2">
      <c r="A1024" s="3"/>
      <c r="B1024" s="3"/>
      <c r="C1024" s="3"/>
      <c r="D1024" s="4"/>
      <c r="E1024" s="3"/>
      <c r="F1024" s="30"/>
      <c r="G1024" s="151"/>
      <c r="H1024" s="30"/>
      <c r="I1024" s="30"/>
      <c r="J1024" s="29"/>
      <c r="K1024" s="29"/>
      <c r="L1024" s="2"/>
      <c r="M1024" s="2"/>
    </row>
    <row r="1025" spans="1:13" ht="12.75" customHeight="1" x14ac:dyDescent="0.2">
      <c r="A1025" s="3"/>
      <c r="B1025" s="3"/>
      <c r="C1025" s="3"/>
      <c r="D1025" s="4"/>
      <c r="E1025" s="3"/>
      <c r="F1025" s="30"/>
      <c r="G1025" s="151"/>
      <c r="H1025" s="30"/>
      <c r="I1025" s="30"/>
      <c r="J1025" s="29"/>
      <c r="K1025" s="29"/>
      <c r="L1025" s="2"/>
      <c r="M1025" s="2"/>
    </row>
    <row r="1026" spans="1:13" ht="12.75" customHeight="1" x14ac:dyDescent="0.2">
      <c r="A1026" s="3"/>
      <c r="B1026" s="3"/>
      <c r="C1026" s="3"/>
      <c r="D1026" s="4"/>
      <c r="E1026" s="3"/>
      <c r="F1026" s="30"/>
      <c r="G1026" s="151"/>
      <c r="H1026" s="30"/>
      <c r="I1026" s="30"/>
      <c r="J1026" s="29"/>
      <c r="K1026" s="29"/>
      <c r="L1026" s="2"/>
      <c r="M1026" s="2"/>
    </row>
    <row r="1027" spans="1:13" ht="12.75" customHeight="1" x14ac:dyDescent="0.2">
      <c r="A1027" s="3"/>
      <c r="B1027" s="3"/>
      <c r="C1027" s="3"/>
      <c r="D1027" s="4"/>
      <c r="E1027" s="3"/>
      <c r="F1027" s="30"/>
      <c r="G1027" s="151"/>
      <c r="H1027" s="30"/>
      <c r="I1027" s="30"/>
      <c r="J1027" s="29"/>
      <c r="K1027" s="29"/>
      <c r="L1027" s="2"/>
      <c r="M1027" s="2"/>
    </row>
    <row r="1028" spans="1:13" ht="12.75" customHeight="1" x14ac:dyDescent="0.2">
      <c r="A1028" s="3"/>
      <c r="B1028" s="3"/>
      <c r="C1028" s="3"/>
      <c r="D1028" s="4"/>
      <c r="E1028" s="3"/>
      <c r="F1028" s="30"/>
      <c r="G1028" s="151"/>
      <c r="H1028" s="30"/>
      <c r="I1028" s="30"/>
      <c r="J1028" s="29"/>
      <c r="K1028" s="29"/>
      <c r="L1028" s="2"/>
      <c r="M1028" s="2"/>
    </row>
    <row r="1029" spans="1:13" ht="12.75" customHeight="1" x14ac:dyDescent="0.2">
      <c r="A1029" s="3"/>
      <c r="B1029" s="3"/>
      <c r="C1029" s="3"/>
      <c r="D1029" s="4"/>
      <c r="E1029" s="3"/>
      <c r="F1029" s="30"/>
      <c r="G1029" s="151"/>
      <c r="H1029" s="30"/>
      <c r="I1029" s="30"/>
      <c r="J1029" s="29"/>
      <c r="K1029" s="29"/>
      <c r="L1029" s="2"/>
      <c r="M1029" s="2"/>
    </row>
    <row r="1030" spans="1:13" ht="12.75" customHeight="1" x14ac:dyDescent="0.2">
      <c r="A1030" s="3"/>
      <c r="B1030" s="3"/>
      <c r="C1030" s="3"/>
      <c r="D1030" s="4"/>
      <c r="E1030" s="3"/>
      <c r="F1030" s="30"/>
      <c r="G1030" s="151"/>
      <c r="H1030" s="30"/>
      <c r="I1030" s="30"/>
      <c r="J1030" s="29"/>
      <c r="K1030" s="29"/>
      <c r="L1030" s="2"/>
      <c r="M1030" s="2"/>
    </row>
    <row r="1031" spans="1:13" ht="12.75" customHeight="1" x14ac:dyDescent="0.2">
      <c r="A1031" s="3"/>
      <c r="B1031" s="3"/>
      <c r="C1031" s="3"/>
      <c r="D1031" s="4"/>
      <c r="E1031" s="3"/>
      <c r="F1031" s="30"/>
      <c r="G1031" s="151"/>
      <c r="H1031" s="30"/>
      <c r="I1031" s="30"/>
      <c r="J1031" s="29"/>
      <c r="K1031" s="29"/>
      <c r="L1031" s="2"/>
      <c r="M1031" s="2"/>
    </row>
    <row r="1032" spans="1:13" ht="12.75" customHeight="1" x14ac:dyDescent="0.2">
      <c r="A1032" s="3"/>
      <c r="B1032" s="3"/>
      <c r="C1032" s="3"/>
      <c r="D1032" s="4"/>
      <c r="E1032" s="3"/>
      <c r="F1032" s="30"/>
      <c r="G1032" s="151"/>
      <c r="H1032" s="30"/>
      <c r="I1032" s="30"/>
      <c r="J1032" s="29"/>
      <c r="K1032" s="29"/>
      <c r="L1032" s="2"/>
      <c r="M1032" s="2"/>
    </row>
    <row r="1033" spans="1:13" ht="12.75" customHeight="1" x14ac:dyDescent="0.2">
      <c r="A1033" s="3"/>
      <c r="B1033" s="3"/>
      <c r="C1033" s="3"/>
      <c r="D1033" s="4"/>
      <c r="E1033" s="3"/>
      <c r="F1033" s="30"/>
      <c r="G1033" s="151"/>
      <c r="H1033" s="30"/>
      <c r="I1033" s="30"/>
      <c r="J1033" s="29"/>
      <c r="K1033" s="29"/>
      <c r="L1033" s="2"/>
      <c r="M1033" s="2"/>
    </row>
    <row r="1034" spans="1:13" ht="12.75" customHeight="1" x14ac:dyDescent="0.2">
      <c r="A1034" s="3"/>
      <c r="B1034" s="3"/>
      <c r="C1034" s="3"/>
      <c r="D1034" s="4"/>
      <c r="E1034" s="3"/>
      <c r="F1034" s="30"/>
      <c r="G1034" s="151"/>
      <c r="H1034" s="30"/>
      <c r="I1034" s="30"/>
      <c r="J1034" s="29"/>
      <c r="K1034" s="29"/>
      <c r="L1034" s="2"/>
      <c r="M1034" s="2"/>
    </row>
    <row r="1035" spans="1:13" ht="12.75" customHeight="1" x14ac:dyDescent="0.2">
      <c r="A1035" s="3"/>
      <c r="B1035" s="3"/>
      <c r="C1035" s="3"/>
      <c r="D1035" s="4"/>
      <c r="E1035" s="3"/>
      <c r="F1035" s="30"/>
      <c r="G1035" s="151"/>
      <c r="H1035" s="30"/>
      <c r="I1035" s="30"/>
      <c r="J1035" s="29"/>
      <c r="K1035" s="29"/>
      <c r="L1035" s="2"/>
      <c r="M1035" s="2"/>
    </row>
    <row r="1036" spans="1:13" ht="12.75" customHeight="1" x14ac:dyDescent="0.2">
      <c r="A1036" s="3"/>
      <c r="B1036" s="3"/>
      <c r="C1036" s="3"/>
      <c r="D1036" s="4"/>
      <c r="E1036" s="3"/>
      <c r="F1036" s="30"/>
      <c r="G1036" s="151"/>
      <c r="H1036" s="30"/>
      <c r="I1036" s="30"/>
      <c r="J1036" s="29"/>
      <c r="K1036" s="29"/>
      <c r="L1036" s="2"/>
      <c r="M1036" s="2"/>
    </row>
    <row r="1037" spans="1:13" ht="12.75" customHeight="1" x14ac:dyDescent="0.2">
      <c r="A1037" s="3"/>
      <c r="B1037" s="3"/>
      <c r="C1037" s="3"/>
      <c r="D1037" s="4"/>
      <c r="E1037" s="3"/>
      <c r="F1037" s="30"/>
      <c r="G1037" s="151"/>
      <c r="H1037" s="30"/>
      <c r="I1037" s="30"/>
      <c r="J1037" s="29"/>
      <c r="K1037" s="29"/>
      <c r="L1037" s="2"/>
      <c r="M1037" s="2"/>
    </row>
    <row r="1038" spans="1:13" ht="12.75" customHeight="1" x14ac:dyDescent="0.2">
      <c r="A1038" s="3"/>
      <c r="B1038" s="3"/>
      <c r="C1038" s="3"/>
      <c r="D1038" s="4"/>
      <c r="E1038" s="3"/>
      <c r="F1038" s="30"/>
      <c r="G1038" s="151"/>
      <c r="H1038" s="30"/>
      <c r="I1038" s="30"/>
      <c r="J1038" s="29"/>
      <c r="K1038" s="29"/>
      <c r="L1038" s="2"/>
      <c r="M1038" s="2"/>
    </row>
    <row r="1039" spans="1:13" ht="12.75" customHeight="1" x14ac:dyDescent="0.2">
      <c r="A1039" s="3"/>
      <c r="B1039" s="3"/>
      <c r="C1039" s="3"/>
      <c r="D1039" s="4"/>
      <c r="E1039" s="3"/>
      <c r="F1039" s="30"/>
      <c r="G1039" s="151"/>
      <c r="H1039" s="30"/>
      <c r="I1039" s="30"/>
      <c r="J1039" s="29"/>
      <c r="K1039" s="29"/>
      <c r="L1039" s="2"/>
      <c r="M1039" s="2"/>
    </row>
    <row r="1040" spans="1:13" ht="12.75" customHeight="1" x14ac:dyDescent="0.2">
      <c r="A1040" s="3"/>
      <c r="B1040" s="3"/>
      <c r="C1040" s="3"/>
      <c r="D1040" s="4"/>
      <c r="E1040" s="3"/>
      <c r="F1040" s="30"/>
      <c r="G1040" s="151"/>
      <c r="H1040" s="30"/>
      <c r="I1040" s="30"/>
      <c r="J1040" s="29"/>
      <c r="K1040" s="29"/>
      <c r="L1040" s="2"/>
      <c r="M1040" s="2"/>
    </row>
    <row r="1041" spans="1:13" ht="12.75" customHeight="1" x14ac:dyDescent="0.2">
      <c r="A1041" s="3"/>
      <c r="B1041" s="3"/>
      <c r="C1041" s="3"/>
      <c r="D1041" s="4"/>
      <c r="E1041" s="3"/>
      <c r="F1041" s="30"/>
      <c r="G1041" s="151"/>
      <c r="H1041" s="30"/>
      <c r="I1041" s="30"/>
      <c r="J1041" s="29"/>
      <c r="K1041" s="29"/>
      <c r="L1041" s="2"/>
      <c r="M1041" s="2"/>
    </row>
    <row r="1042" spans="1:13" ht="12.75" customHeight="1" x14ac:dyDescent="0.2">
      <c r="A1042" s="3"/>
      <c r="B1042" s="3"/>
      <c r="C1042" s="3"/>
      <c r="D1042" s="4"/>
      <c r="E1042" s="3"/>
      <c r="F1042" s="30"/>
      <c r="G1042" s="151"/>
      <c r="H1042" s="30"/>
      <c r="I1042" s="30"/>
      <c r="J1042" s="29"/>
      <c r="K1042" s="29"/>
      <c r="L1042" s="2"/>
      <c r="M1042" s="2"/>
    </row>
    <row r="1043" spans="1:13" ht="12.75" customHeight="1" x14ac:dyDescent="0.2">
      <c r="A1043" s="3"/>
      <c r="B1043" s="3"/>
      <c r="C1043" s="3"/>
      <c r="D1043" s="4"/>
      <c r="E1043" s="3"/>
      <c r="F1043" s="30"/>
      <c r="G1043" s="151"/>
      <c r="H1043" s="30"/>
      <c r="I1043" s="30"/>
      <c r="J1043" s="29"/>
      <c r="K1043" s="29"/>
      <c r="L1043" s="2"/>
      <c r="M1043" s="2"/>
    </row>
    <row r="1044" spans="1:13" ht="12.75" customHeight="1" x14ac:dyDescent="0.2">
      <c r="A1044" s="3"/>
      <c r="B1044" s="3"/>
      <c r="C1044" s="3"/>
      <c r="D1044" s="4"/>
      <c r="E1044" s="3"/>
      <c r="F1044" s="30"/>
      <c r="G1044" s="151"/>
      <c r="H1044" s="30"/>
      <c r="I1044" s="30"/>
      <c r="J1044" s="29"/>
      <c r="K1044" s="29"/>
      <c r="L1044" s="2"/>
      <c r="M1044" s="2"/>
    </row>
    <row r="1045" spans="1:13" ht="12.75" customHeight="1" x14ac:dyDescent="0.2">
      <c r="A1045" s="3"/>
      <c r="B1045" s="3"/>
      <c r="C1045" s="3"/>
      <c r="D1045" s="4"/>
      <c r="E1045" s="3"/>
      <c r="F1045" s="30"/>
      <c r="G1045" s="151"/>
      <c r="H1045" s="30"/>
      <c r="I1045" s="30"/>
      <c r="J1045" s="29"/>
      <c r="K1045" s="29"/>
      <c r="L1045" s="2"/>
      <c r="M1045" s="2"/>
    </row>
    <row r="1046" spans="1:13" ht="12.75" customHeight="1" x14ac:dyDescent="0.2">
      <c r="A1046" s="3"/>
      <c r="B1046" s="3"/>
      <c r="C1046" s="3"/>
      <c r="D1046" s="4"/>
      <c r="E1046" s="3"/>
      <c r="F1046" s="30"/>
      <c r="G1046" s="151"/>
      <c r="H1046" s="30"/>
      <c r="I1046" s="30"/>
      <c r="J1046" s="29"/>
      <c r="K1046" s="29"/>
      <c r="L1046" s="2"/>
      <c r="M1046" s="2"/>
    </row>
    <row r="1047" spans="1:13" ht="12.75" customHeight="1" x14ac:dyDescent="0.2">
      <c r="A1047" s="3"/>
      <c r="B1047" s="3"/>
      <c r="C1047" s="3"/>
      <c r="D1047" s="4"/>
      <c r="E1047" s="3"/>
      <c r="F1047" s="30"/>
      <c r="G1047" s="151"/>
      <c r="H1047" s="30"/>
      <c r="I1047" s="30"/>
      <c r="J1047" s="29"/>
      <c r="K1047" s="29"/>
      <c r="L1047" s="2"/>
      <c r="M1047" s="2"/>
    </row>
    <row r="1048" spans="1:13" ht="12.75" customHeight="1" x14ac:dyDescent="0.2">
      <c r="A1048" s="3"/>
      <c r="B1048" s="3"/>
      <c r="C1048" s="3"/>
      <c r="D1048" s="4"/>
      <c r="E1048" s="3"/>
      <c r="F1048" s="30"/>
      <c r="G1048" s="151"/>
      <c r="H1048" s="30"/>
      <c r="I1048" s="30"/>
      <c r="J1048" s="29"/>
      <c r="K1048" s="29"/>
      <c r="L1048" s="2"/>
      <c r="M1048" s="2"/>
    </row>
    <row r="1049" spans="1:13" ht="12.75" customHeight="1" x14ac:dyDescent="0.2">
      <c r="A1049" s="3"/>
      <c r="B1049" s="3"/>
      <c r="C1049" s="3"/>
      <c r="D1049" s="4"/>
      <c r="E1049" s="3"/>
      <c r="F1049" s="30"/>
      <c r="G1049" s="151"/>
      <c r="H1049" s="30"/>
      <c r="I1049" s="30"/>
      <c r="J1049" s="29"/>
      <c r="K1049" s="29"/>
      <c r="L1049" s="2"/>
      <c r="M1049" s="2"/>
    </row>
    <row r="1050" spans="1:13" ht="12.75" customHeight="1" x14ac:dyDescent="0.2">
      <c r="A1050" s="3"/>
      <c r="B1050" s="3"/>
      <c r="C1050" s="3"/>
      <c r="D1050" s="4"/>
      <c r="E1050" s="3"/>
      <c r="F1050" s="30"/>
      <c r="G1050" s="151"/>
      <c r="H1050" s="30"/>
      <c r="I1050" s="30"/>
      <c r="J1050" s="29"/>
      <c r="K1050" s="29"/>
      <c r="L1050" s="2"/>
      <c r="M1050" s="2"/>
    </row>
    <row r="1051" spans="1:13" ht="12.75" customHeight="1" x14ac:dyDescent="0.2">
      <c r="A1051" s="3"/>
      <c r="B1051" s="3"/>
      <c r="C1051" s="3"/>
      <c r="D1051" s="4"/>
      <c r="E1051" s="3"/>
      <c r="F1051" s="30"/>
      <c r="G1051" s="151"/>
      <c r="H1051" s="30"/>
      <c r="I1051" s="30"/>
      <c r="J1051" s="29"/>
      <c r="K1051" s="29"/>
      <c r="L1051" s="2"/>
      <c r="M1051" s="2"/>
    </row>
    <row r="1052" spans="1:13" ht="12.75" customHeight="1" x14ac:dyDescent="0.2">
      <c r="A1052" s="3"/>
      <c r="B1052" s="3"/>
      <c r="C1052" s="3"/>
      <c r="D1052" s="4"/>
      <c r="E1052" s="3"/>
      <c r="F1052" s="30"/>
      <c r="G1052" s="151"/>
      <c r="H1052" s="30"/>
      <c r="I1052" s="30"/>
      <c r="J1052" s="29"/>
      <c r="K1052" s="29"/>
      <c r="L1052" s="2"/>
      <c r="M1052" s="2"/>
    </row>
    <row r="1053" spans="1:13" ht="12.75" customHeight="1" x14ac:dyDescent="0.2">
      <c r="A1053" s="3"/>
      <c r="B1053" s="3"/>
      <c r="C1053" s="3"/>
      <c r="D1053" s="4"/>
      <c r="E1053" s="3"/>
      <c r="F1053" s="30"/>
      <c r="G1053" s="151"/>
      <c r="H1053" s="30"/>
      <c r="I1053" s="30"/>
      <c r="J1053" s="29"/>
      <c r="K1053" s="29"/>
      <c r="L1053" s="2"/>
      <c r="M1053" s="2"/>
    </row>
    <row r="1054" spans="1:13" ht="12.75" customHeight="1" x14ac:dyDescent="0.2">
      <c r="A1054" s="3"/>
      <c r="B1054" s="3"/>
      <c r="C1054" s="3"/>
      <c r="D1054" s="4"/>
      <c r="E1054" s="3"/>
      <c r="F1054" s="30"/>
      <c r="G1054" s="151"/>
      <c r="H1054" s="30"/>
      <c r="I1054" s="30"/>
      <c r="J1054" s="29"/>
      <c r="K1054" s="29"/>
      <c r="L1054" s="2"/>
      <c r="M1054" s="2"/>
    </row>
    <row r="1055" spans="1:13" ht="12.75" customHeight="1" x14ac:dyDescent="0.2">
      <c r="A1055" s="3"/>
      <c r="B1055" s="3"/>
      <c r="C1055" s="3"/>
      <c r="D1055" s="4"/>
      <c r="E1055" s="3"/>
      <c r="F1055" s="30"/>
      <c r="G1055" s="151"/>
      <c r="H1055" s="30"/>
      <c r="I1055" s="30"/>
      <c r="J1055" s="29"/>
      <c r="K1055" s="29"/>
      <c r="L1055" s="2"/>
      <c r="M1055" s="2"/>
    </row>
    <row r="1056" spans="1:13" ht="12.75" customHeight="1" x14ac:dyDescent="0.2">
      <c r="A1056" s="3"/>
      <c r="B1056" s="3"/>
      <c r="C1056" s="3"/>
      <c r="D1056" s="4"/>
      <c r="E1056" s="3"/>
      <c r="F1056" s="30"/>
      <c r="G1056" s="151"/>
      <c r="H1056" s="30"/>
      <c r="I1056" s="30"/>
      <c r="J1056" s="29"/>
      <c r="K1056" s="29"/>
      <c r="L1056" s="2"/>
      <c r="M1056" s="2"/>
    </row>
    <row r="1057" spans="1:13" ht="12.75" customHeight="1" x14ac:dyDescent="0.2">
      <c r="A1057" s="3"/>
      <c r="B1057" s="3"/>
      <c r="C1057" s="3"/>
      <c r="D1057" s="4"/>
      <c r="E1057" s="3"/>
      <c r="F1057" s="30"/>
      <c r="G1057" s="151"/>
      <c r="H1057" s="30"/>
      <c r="I1057" s="30"/>
      <c r="J1057" s="29"/>
      <c r="K1057" s="29"/>
      <c r="L1057" s="2"/>
      <c r="M1057" s="2"/>
    </row>
    <row r="1058" spans="1:13" ht="12.75" customHeight="1" x14ac:dyDescent="0.2">
      <c r="A1058" s="3"/>
      <c r="B1058" s="3"/>
      <c r="C1058" s="3"/>
      <c r="D1058" s="4"/>
      <c r="E1058" s="3"/>
      <c r="F1058" s="30"/>
      <c r="G1058" s="151"/>
      <c r="H1058" s="30"/>
      <c r="I1058" s="30"/>
      <c r="J1058" s="29"/>
      <c r="K1058" s="29"/>
      <c r="L1058" s="2"/>
      <c r="M1058" s="2"/>
    </row>
    <row r="1059" spans="1:13" ht="12.75" customHeight="1" x14ac:dyDescent="0.2">
      <c r="A1059" s="3"/>
      <c r="B1059" s="3"/>
      <c r="C1059" s="3"/>
      <c r="D1059" s="4"/>
      <c r="E1059" s="3"/>
      <c r="F1059" s="30"/>
      <c r="G1059" s="151"/>
      <c r="H1059" s="30"/>
      <c r="I1059" s="30"/>
      <c r="J1059" s="29"/>
      <c r="K1059" s="29"/>
      <c r="L1059" s="2"/>
      <c r="M1059" s="2"/>
    </row>
    <row r="1060" spans="1:13" ht="12.75" customHeight="1" x14ac:dyDescent="0.2">
      <c r="A1060" s="3"/>
      <c r="B1060" s="3"/>
      <c r="C1060" s="3"/>
      <c r="D1060" s="4"/>
      <c r="E1060" s="3"/>
      <c r="F1060" s="30"/>
      <c r="G1060" s="151"/>
      <c r="H1060" s="30"/>
      <c r="I1060" s="30"/>
      <c r="J1060" s="29"/>
      <c r="K1060" s="29"/>
      <c r="L1060" s="2"/>
      <c r="M1060" s="2"/>
    </row>
    <row r="1061" spans="1:13" ht="12.75" customHeight="1" x14ac:dyDescent="0.2">
      <c r="A1061" s="3"/>
      <c r="B1061" s="3"/>
      <c r="C1061" s="3"/>
      <c r="D1061" s="4"/>
      <c r="E1061" s="3"/>
      <c r="F1061" s="30"/>
      <c r="G1061" s="151"/>
      <c r="H1061" s="30"/>
      <c r="I1061" s="30"/>
      <c r="J1061" s="29"/>
      <c r="K1061" s="29"/>
      <c r="L1061" s="2"/>
      <c r="M1061" s="2"/>
    </row>
    <row r="1062" spans="1:13" ht="12.75" customHeight="1" x14ac:dyDescent="0.2">
      <c r="A1062" s="3"/>
      <c r="B1062" s="3"/>
      <c r="C1062" s="3"/>
      <c r="D1062" s="4"/>
      <c r="E1062" s="3"/>
      <c r="F1062" s="30"/>
      <c r="G1062" s="151"/>
      <c r="H1062" s="30"/>
      <c r="I1062" s="30"/>
      <c r="J1062" s="29"/>
      <c r="K1062" s="29"/>
      <c r="L1062" s="2"/>
      <c r="M1062" s="2"/>
    </row>
    <row r="1063" spans="1:13" ht="12.75" customHeight="1" x14ac:dyDescent="0.2">
      <c r="A1063" s="3"/>
      <c r="B1063" s="3"/>
      <c r="C1063" s="3"/>
      <c r="D1063" s="4"/>
      <c r="E1063" s="3"/>
      <c r="F1063" s="30"/>
      <c r="G1063" s="151"/>
      <c r="H1063" s="30"/>
      <c r="I1063" s="30"/>
      <c r="J1063" s="29"/>
      <c r="K1063" s="29"/>
      <c r="L1063" s="2"/>
      <c r="M1063" s="2"/>
    </row>
    <row r="1064" spans="1:13" ht="12.75" customHeight="1" x14ac:dyDescent="0.2">
      <c r="A1064" s="3"/>
      <c r="B1064" s="3"/>
      <c r="C1064" s="3"/>
      <c r="D1064" s="4"/>
      <c r="E1064" s="3"/>
      <c r="F1064" s="30"/>
      <c r="G1064" s="151"/>
      <c r="H1064" s="30"/>
      <c r="I1064" s="30"/>
      <c r="J1064" s="29"/>
      <c r="K1064" s="29"/>
      <c r="L1064" s="2"/>
      <c r="M1064" s="2"/>
    </row>
    <row r="1065" spans="1:13" ht="12.75" customHeight="1" x14ac:dyDescent="0.2">
      <c r="A1065" s="3"/>
      <c r="B1065" s="3"/>
      <c r="C1065" s="3"/>
      <c r="D1065" s="4"/>
      <c r="E1065" s="3"/>
      <c r="F1065" s="30"/>
      <c r="G1065" s="151"/>
      <c r="H1065" s="30"/>
      <c r="I1065" s="30"/>
      <c r="J1065" s="29"/>
      <c r="K1065" s="29"/>
      <c r="L1065" s="2"/>
      <c r="M1065" s="2"/>
    </row>
    <row r="1066" spans="1:13" ht="12.75" customHeight="1" x14ac:dyDescent="0.2">
      <c r="A1066" s="3"/>
      <c r="B1066" s="3"/>
      <c r="C1066" s="3"/>
      <c r="D1066" s="4"/>
      <c r="E1066" s="3"/>
      <c r="F1066" s="30"/>
      <c r="G1066" s="151"/>
      <c r="H1066" s="30"/>
      <c r="I1066" s="30"/>
      <c r="J1066" s="29"/>
      <c r="K1066" s="29"/>
      <c r="L1066" s="2"/>
      <c r="M1066" s="2"/>
    </row>
    <row r="1067" spans="1:13" ht="12.75" customHeight="1" x14ac:dyDescent="0.2">
      <c r="A1067" s="3"/>
      <c r="B1067" s="3"/>
      <c r="C1067" s="3"/>
      <c r="D1067" s="4"/>
      <c r="E1067" s="3"/>
      <c r="F1067" s="30"/>
      <c r="G1067" s="151"/>
      <c r="H1067" s="30"/>
      <c r="I1067" s="30"/>
      <c r="J1067" s="29"/>
      <c r="K1067" s="29"/>
      <c r="L1067" s="2"/>
      <c r="M1067" s="2"/>
    </row>
    <row r="1068" spans="1:13" ht="12.75" customHeight="1" x14ac:dyDescent="0.2">
      <c r="A1068" s="3"/>
      <c r="B1068" s="3"/>
      <c r="C1068" s="3"/>
      <c r="D1068" s="4"/>
      <c r="E1068" s="3"/>
      <c r="F1068" s="30"/>
      <c r="G1068" s="151"/>
      <c r="H1068" s="30"/>
      <c r="I1068" s="30"/>
      <c r="J1068" s="29"/>
      <c r="K1068" s="29"/>
      <c r="L1068" s="2"/>
      <c r="M1068" s="2"/>
    </row>
    <row r="1069" spans="1:13" ht="12.75" customHeight="1" x14ac:dyDescent="0.2">
      <c r="A1069" s="3"/>
      <c r="B1069" s="3"/>
      <c r="C1069" s="3"/>
      <c r="D1069" s="4"/>
      <c r="E1069" s="3"/>
      <c r="F1069" s="30"/>
      <c r="G1069" s="151"/>
      <c r="H1069" s="30"/>
      <c r="I1069" s="30"/>
      <c r="J1069" s="29"/>
      <c r="K1069" s="29"/>
      <c r="L1069" s="2"/>
      <c r="M1069" s="2"/>
    </row>
    <row r="1070" spans="1:13" ht="12.75" customHeight="1" x14ac:dyDescent="0.2">
      <c r="A1070" s="3"/>
      <c r="B1070" s="3"/>
      <c r="C1070" s="3"/>
      <c r="D1070" s="4"/>
      <c r="E1070" s="3"/>
      <c r="F1070" s="30"/>
      <c r="G1070" s="151"/>
      <c r="H1070" s="30"/>
      <c r="I1070" s="30"/>
      <c r="J1070" s="29"/>
      <c r="K1070" s="29"/>
      <c r="L1070" s="2"/>
      <c r="M1070" s="2"/>
    </row>
    <row r="1071" spans="1:13" ht="12.75" customHeight="1" x14ac:dyDescent="0.2">
      <c r="A1071" s="3"/>
      <c r="B1071" s="3"/>
      <c r="C1071" s="3"/>
      <c r="D1071" s="4"/>
      <c r="E1071" s="3"/>
      <c r="F1071" s="30"/>
      <c r="G1071" s="151"/>
      <c r="H1071" s="30"/>
      <c r="I1071" s="30"/>
      <c r="J1071" s="29"/>
      <c r="K1071" s="29"/>
      <c r="L1071" s="2"/>
      <c r="M1071" s="2"/>
    </row>
    <row r="1072" spans="1:13" ht="12.75" customHeight="1" x14ac:dyDescent="0.2">
      <c r="A1072" s="3"/>
      <c r="B1072" s="3"/>
      <c r="C1072" s="3"/>
      <c r="D1072" s="4"/>
      <c r="E1072" s="3"/>
      <c r="F1072" s="30"/>
      <c r="G1072" s="151"/>
      <c r="H1072" s="30"/>
      <c r="I1072" s="30"/>
      <c r="J1072" s="29"/>
      <c r="K1072" s="29"/>
      <c r="L1072" s="2"/>
      <c r="M1072" s="2"/>
    </row>
    <row r="1073" spans="1:13" ht="12.75" customHeight="1" x14ac:dyDescent="0.2">
      <c r="A1073" s="3"/>
      <c r="B1073" s="3"/>
      <c r="C1073" s="3"/>
      <c r="D1073" s="4"/>
      <c r="E1073" s="3"/>
      <c r="F1073" s="30"/>
      <c r="G1073" s="151"/>
      <c r="H1073" s="30"/>
      <c r="I1073" s="30"/>
      <c r="J1073" s="29"/>
      <c r="K1073" s="29"/>
      <c r="L1073" s="2"/>
      <c r="M1073" s="2"/>
    </row>
    <row r="1074" spans="1:13" ht="12.75" customHeight="1" x14ac:dyDescent="0.2">
      <c r="A1074" s="3"/>
      <c r="B1074" s="3"/>
      <c r="C1074" s="3"/>
      <c r="D1074" s="4"/>
      <c r="E1074" s="3"/>
      <c r="F1074" s="30"/>
      <c r="G1074" s="151"/>
      <c r="H1074" s="30"/>
      <c r="I1074" s="30"/>
      <c r="J1074" s="29"/>
      <c r="K1074" s="29"/>
      <c r="L1074" s="2"/>
      <c r="M1074" s="2"/>
    </row>
    <row r="1075" spans="1:13" ht="12.75" customHeight="1" x14ac:dyDescent="0.2">
      <c r="A1075" s="3"/>
      <c r="B1075" s="3"/>
      <c r="C1075" s="3"/>
      <c r="D1075" s="4"/>
      <c r="E1075" s="3"/>
      <c r="F1075" s="30"/>
      <c r="G1075" s="151"/>
      <c r="H1075" s="30"/>
      <c r="I1075" s="30"/>
      <c r="J1075" s="29"/>
      <c r="K1075" s="29"/>
      <c r="L1075" s="2"/>
      <c r="M1075" s="2"/>
    </row>
    <row r="1076" spans="1:13" ht="12.75" customHeight="1" x14ac:dyDescent="0.2">
      <c r="A1076" s="3"/>
      <c r="B1076" s="3"/>
      <c r="C1076" s="3"/>
      <c r="D1076" s="4"/>
      <c r="E1076" s="3"/>
      <c r="F1076" s="30"/>
      <c r="G1076" s="151"/>
      <c r="H1076" s="30"/>
      <c r="I1076" s="30"/>
      <c r="J1076" s="29"/>
      <c r="K1076" s="29"/>
      <c r="L1076" s="2"/>
      <c r="M1076" s="2"/>
    </row>
    <row r="1077" spans="1:13" ht="12.75" customHeight="1" x14ac:dyDescent="0.2">
      <c r="A1077" s="3"/>
      <c r="B1077" s="3"/>
      <c r="C1077" s="3"/>
      <c r="D1077" s="4"/>
      <c r="E1077" s="3"/>
      <c r="F1077" s="30"/>
      <c r="G1077" s="151"/>
      <c r="H1077" s="30"/>
      <c r="I1077" s="30"/>
      <c r="J1077" s="29"/>
      <c r="K1077" s="29"/>
      <c r="L1077" s="2"/>
      <c r="M1077" s="2"/>
    </row>
    <row r="1078" spans="1:13" ht="12.75" customHeight="1" x14ac:dyDescent="0.2">
      <c r="A1078" s="3"/>
      <c r="B1078" s="3"/>
      <c r="C1078" s="3"/>
      <c r="D1078" s="4"/>
      <c r="E1078" s="3"/>
      <c r="F1078" s="30"/>
      <c r="G1078" s="151"/>
      <c r="H1078" s="30"/>
      <c r="I1078" s="30"/>
      <c r="J1078" s="29"/>
      <c r="K1078" s="29"/>
      <c r="L1078" s="2"/>
      <c r="M1078" s="2"/>
    </row>
    <row r="1079" spans="1:13" ht="12.75" customHeight="1" x14ac:dyDescent="0.2">
      <c r="A1079" s="3"/>
      <c r="B1079" s="3"/>
      <c r="C1079" s="3"/>
      <c r="D1079" s="4"/>
      <c r="E1079" s="3"/>
      <c r="F1079" s="30"/>
      <c r="G1079" s="151"/>
      <c r="H1079" s="30"/>
      <c r="I1079" s="30"/>
      <c r="J1079" s="29"/>
      <c r="K1079" s="29"/>
      <c r="L1079" s="2"/>
      <c r="M1079" s="2"/>
    </row>
    <row r="1080" spans="1:13" ht="12.75" customHeight="1" x14ac:dyDescent="0.2">
      <c r="A1080" s="3"/>
      <c r="B1080" s="3"/>
      <c r="C1080" s="3"/>
      <c r="D1080" s="4"/>
      <c r="E1080" s="3"/>
      <c r="F1080" s="30"/>
      <c r="G1080" s="151"/>
      <c r="H1080" s="30"/>
      <c r="I1080" s="30"/>
      <c r="J1080" s="29"/>
      <c r="K1080" s="29"/>
      <c r="L1080" s="2"/>
      <c r="M1080" s="2"/>
    </row>
    <row r="1081" spans="1:13" ht="12.75" customHeight="1" x14ac:dyDescent="0.2">
      <c r="A1081" s="3"/>
      <c r="B1081" s="3"/>
      <c r="C1081" s="3"/>
      <c r="D1081" s="4"/>
      <c r="E1081" s="3"/>
      <c r="F1081" s="30"/>
      <c r="G1081" s="151"/>
      <c r="H1081" s="30"/>
      <c r="I1081" s="30"/>
      <c r="J1081" s="29"/>
      <c r="K1081" s="29"/>
      <c r="L1081" s="2"/>
      <c r="M1081" s="2"/>
    </row>
    <row r="1082" spans="1:13" ht="12.75" customHeight="1" x14ac:dyDescent="0.2">
      <c r="A1082" s="3"/>
      <c r="B1082" s="3"/>
      <c r="C1082" s="3"/>
      <c r="D1082" s="4"/>
      <c r="E1082" s="3"/>
      <c r="F1082" s="30"/>
      <c r="G1082" s="151"/>
      <c r="H1082" s="30"/>
      <c r="I1082" s="30"/>
      <c r="J1082" s="29"/>
      <c r="K1082" s="29"/>
      <c r="L1082" s="2"/>
      <c r="M1082" s="2"/>
    </row>
    <row r="1083" spans="1:13" ht="12.75" customHeight="1" x14ac:dyDescent="0.2">
      <c r="A1083" s="3"/>
      <c r="B1083" s="3"/>
      <c r="C1083" s="3"/>
      <c r="D1083" s="4"/>
      <c r="E1083" s="3"/>
      <c r="F1083" s="30"/>
      <c r="G1083" s="151"/>
      <c r="H1083" s="30"/>
      <c r="I1083" s="30"/>
      <c r="J1083" s="29"/>
      <c r="K1083" s="29"/>
      <c r="L1083" s="2"/>
      <c r="M1083" s="2"/>
    </row>
    <row r="1084" spans="1:13" ht="12.75" customHeight="1" x14ac:dyDescent="0.2">
      <c r="A1084" s="3"/>
      <c r="B1084" s="3"/>
      <c r="C1084" s="3"/>
      <c r="D1084" s="4"/>
      <c r="E1084" s="3"/>
      <c r="F1084" s="30"/>
      <c r="G1084" s="151"/>
      <c r="H1084" s="30"/>
      <c r="I1084" s="30"/>
      <c r="J1084" s="29"/>
      <c r="K1084" s="29"/>
      <c r="L1084" s="2"/>
      <c r="M1084" s="2"/>
    </row>
    <row r="1085" spans="1:13" ht="12.75" customHeight="1" x14ac:dyDescent="0.2">
      <c r="A1085" s="3"/>
      <c r="B1085" s="3"/>
      <c r="C1085" s="3"/>
      <c r="D1085" s="4"/>
      <c r="E1085" s="3"/>
      <c r="F1085" s="30"/>
      <c r="G1085" s="151"/>
      <c r="H1085" s="30"/>
      <c r="I1085" s="30"/>
      <c r="J1085" s="29"/>
      <c r="K1085" s="29"/>
      <c r="L1085" s="2"/>
      <c r="M1085" s="2"/>
    </row>
    <row r="1086" spans="1:13" ht="12.75" customHeight="1" x14ac:dyDescent="0.2">
      <c r="A1086" s="3"/>
      <c r="B1086" s="3"/>
      <c r="C1086" s="3"/>
      <c r="D1086" s="4"/>
      <c r="E1086" s="3"/>
      <c r="F1086" s="30"/>
      <c r="G1086" s="151"/>
      <c r="H1086" s="30"/>
      <c r="I1086" s="30"/>
      <c r="J1086" s="29"/>
      <c r="K1086" s="29"/>
      <c r="L1086" s="2"/>
      <c r="M1086" s="2"/>
    </row>
    <row r="1087" spans="1:13" ht="12.75" customHeight="1" x14ac:dyDescent="0.2">
      <c r="A1087" s="3"/>
      <c r="B1087" s="3"/>
      <c r="C1087" s="3"/>
      <c r="D1087" s="4"/>
      <c r="E1087" s="3"/>
      <c r="F1087" s="30"/>
      <c r="G1087" s="151"/>
      <c r="H1087" s="30"/>
      <c r="I1087" s="30"/>
      <c r="J1087" s="29"/>
      <c r="K1087" s="29"/>
      <c r="L1087" s="2"/>
      <c r="M1087" s="2"/>
    </row>
    <row r="1088" spans="1:13" ht="12.75" customHeight="1" x14ac:dyDescent="0.2">
      <c r="A1088" s="3"/>
      <c r="B1088" s="3"/>
      <c r="C1088" s="3"/>
      <c r="D1088" s="4"/>
      <c r="E1088" s="3"/>
      <c r="F1088" s="30"/>
      <c r="G1088" s="151"/>
      <c r="H1088" s="30"/>
      <c r="I1088" s="30"/>
      <c r="J1088" s="29"/>
      <c r="K1088" s="29"/>
      <c r="L1088" s="2"/>
      <c r="M1088" s="2"/>
    </row>
    <row r="1089" spans="1:13" ht="12.75" customHeight="1" x14ac:dyDescent="0.2">
      <c r="A1089" s="3"/>
      <c r="B1089" s="3"/>
      <c r="C1089" s="3"/>
      <c r="D1089" s="4"/>
      <c r="E1089" s="3"/>
      <c r="F1089" s="30"/>
      <c r="G1089" s="151"/>
      <c r="H1089" s="30"/>
      <c r="I1089" s="30"/>
      <c r="J1089" s="29"/>
      <c r="K1089" s="29"/>
      <c r="L1089" s="2"/>
      <c r="M1089" s="2"/>
    </row>
    <row r="1090" spans="1:13" ht="12.75" customHeight="1" x14ac:dyDescent="0.2">
      <c r="A1090" s="3"/>
      <c r="B1090" s="3"/>
      <c r="C1090" s="3"/>
      <c r="D1090" s="4"/>
      <c r="E1090" s="3"/>
      <c r="F1090" s="30"/>
      <c r="G1090" s="151"/>
      <c r="H1090" s="30"/>
      <c r="I1090" s="30"/>
      <c r="J1090" s="29"/>
      <c r="K1090" s="29"/>
      <c r="L1090" s="2"/>
      <c r="M1090" s="2"/>
    </row>
    <row r="1091" spans="1:13" ht="12.75" customHeight="1" x14ac:dyDescent="0.2">
      <c r="A1091" s="3"/>
      <c r="B1091" s="3"/>
      <c r="C1091" s="3"/>
      <c r="D1091" s="4"/>
      <c r="E1091" s="3"/>
      <c r="F1091" s="30"/>
      <c r="G1091" s="151"/>
      <c r="H1091" s="30"/>
      <c r="I1091" s="30"/>
      <c r="J1091" s="29"/>
      <c r="K1091" s="29"/>
      <c r="L1091" s="2"/>
      <c r="M1091" s="2"/>
    </row>
    <row r="1092" spans="1:13" ht="12.75" customHeight="1" x14ac:dyDescent="0.2">
      <c r="A1092" s="3"/>
      <c r="B1092" s="3"/>
      <c r="C1092" s="3"/>
      <c r="D1092" s="4"/>
      <c r="E1092" s="3"/>
      <c r="F1092" s="30"/>
      <c r="G1092" s="151"/>
      <c r="H1092" s="30"/>
      <c r="I1092" s="30"/>
      <c r="J1092" s="29"/>
      <c r="K1092" s="29"/>
      <c r="L1092" s="2"/>
      <c r="M1092" s="2"/>
    </row>
    <row r="1093" spans="1:13" ht="12.75" customHeight="1" x14ac:dyDescent="0.2">
      <c r="A1093" s="3"/>
      <c r="B1093" s="3"/>
      <c r="C1093" s="3"/>
      <c r="D1093" s="4"/>
      <c r="E1093" s="3"/>
      <c r="F1093" s="30"/>
      <c r="G1093" s="151"/>
      <c r="H1093" s="30"/>
      <c r="I1093" s="30"/>
      <c r="J1093" s="29"/>
      <c r="K1093" s="29"/>
      <c r="L1093" s="2"/>
      <c r="M1093" s="2"/>
    </row>
    <row r="1094" spans="1:13" ht="12.75" customHeight="1" x14ac:dyDescent="0.2">
      <c r="A1094" s="3"/>
      <c r="B1094" s="3"/>
      <c r="C1094" s="3"/>
      <c r="D1094" s="4"/>
      <c r="E1094" s="3"/>
      <c r="F1094" s="30"/>
      <c r="G1094" s="151"/>
      <c r="H1094" s="30"/>
      <c r="I1094" s="30"/>
      <c r="J1094" s="29"/>
      <c r="K1094" s="29"/>
      <c r="L1094" s="2"/>
      <c r="M1094" s="2"/>
    </row>
    <row r="1095" spans="1:13" ht="12.75" customHeight="1" x14ac:dyDescent="0.2">
      <c r="A1095" s="3"/>
      <c r="B1095" s="3"/>
      <c r="C1095" s="3"/>
      <c r="D1095" s="4"/>
      <c r="E1095" s="3"/>
      <c r="F1095" s="30"/>
      <c r="G1095" s="151"/>
      <c r="H1095" s="30"/>
      <c r="I1095" s="30"/>
      <c r="J1095" s="29"/>
      <c r="K1095" s="29"/>
      <c r="L1095" s="2"/>
      <c r="M1095" s="2"/>
    </row>
    <row r="1096" spans="1:13" ht="12.75" customHeight="1" x14ac:dyDescent="0.2">
      <c r="A1096" s="3"/>
      <c r="B1096" s="3"/>
      <c r="C1096" s="3"/>
      <c r="D1096" s="4"/>
      <c r="E1096" s="3"/>
      <c r="F1096" s="30"/>
      <c r="G1096" s="151"/>
      <c r="H1096" s="30"/>
      <c r="I1096" s="30"/>
      <c r="J1096" s="29"/>
      <c r="K1096" s="29"/>
      <c r="L1096" s="2"/>
      <c r="M1096" s="2"/>
    </row>
    <row r="1097" spans="1:13" ht="12.75" customHeight="1" x14ac:dyDescent="0.2">
      <c r="A1097" s="3"/>
      <c r="B1097" s="3"/>
      <c r="C1097" s="3"/>
      <c r="D1097" s="4"/>
      <c r="E1097" s="3"/>
      <c r="F1097" s="30"/>
      <c r="G1097" s="151"/>
      <c r="H1097" s="30"/>
      <c r="I1097" s="30"/>
      <c r="J1097" s="29"/>
      <c r="K1097" s="29"/>
      <c r="L1097" s="2"/>
      <c r="M1097" s="2"/>
    </row>
    <row r="1098" spans="1:13" ht="12.75" customHeight="1" x14ac:dyDescent="0.2">
      <c r="A1098" s="3"/>
      <c r="B1098" s="3"/>
      <c r="C1098" s="3"/>
      <c r="D1098" s="4"/>
      <c r="E1098" s="3"/>
      <c r="F1098" s="30"/>
      <c r="G1098" s="151"/>
      <c r="H1098" s="30"/>
      <c r="I1098" s="30"/>
      <c r="J1098" s="29"/>
      <c r="K1098" s="29"/>
      <c r="L1098" s="2"/>
      <c r="M1098" s="2"/>
    </row>
    <row r="1099" spans="1:13" ht="12.75" customHeight="1" x14ac:dyDescent="0.2">
      <c r="A1099" s="3"/>
      <c r="B1099" s="3"/>
      <c r="C1099" s="3"/>
      <c r="D1099" s="4"/>
      <c r="E1099" s="3"/>
      <c r="F1099" s="30"/>
      <c r="G1099" s="151"/>
      <c r="H1099" s="30"/>
      <c r="I1099" s="30"/>
      <c r="J1099" s="29"/>
      <c r="K1099" s="29"/>
      <c r="L1099" s="2"/>
      <c r="M1099" s="2"/>
    </row>
    <row r="1100" spans="1:13" ht="12.75" customHeight="1" x14ac:dyDescent="0.2">
      <c r="A1100" s="3"/>
      <c r="B1100" s="3"/>
      <c r="C1100" s="3"/>
      <c r="D1100" s="4"/>
      <c r="E1100" s="3"/>
      <c r="F1100" s="30"/>
      <c r="G1100" s="151"/>
      <c r="H1100" s="30"/>
      <c r="I1100" s="30"/>
      <c r="J1100" s="29"/>
      <c r="K1100" s="29"/>
      <c r="L1100" s="2"/>
      <c r="M1100" s="2"/>
    </row>
    <row r="1101" spans="1:13" ht="12.75" customHeight="1" x14ac:dyDescent="0.2">
      <c r="A1101" s="3"/>
      <c r="B1101" s="3"/>
      <c r="C1101" s="3"/>
      <c r="D1101" s="4"/>
      <c r="E1101" s="3"/>
      <c r="F1101" s="30"/>
      <c r="G1101" s="151"/>
      <c r="H1101" s="30"/>
      <c r="I1101" s="30"/>
      <c r="J1101" s="29"/>
      <c r="K1101" s="29"/>
      <c r="L1101" s="2"/>
      <c r="M1101" s="2"/>
    </row>
    <row r="1102" spans="1:13" ht="12.75" customHeight="1" x14ac:dyDescent="0.2">
      <c r="A1102" s="3"/>
      <c r="B1102" s="3"/>
      <c r="C1102" s="3"/>
      <c r="D1102" s="4"/>
      <c r="E1102" s="3"/>
      <c r="F1102" s="30"/>
      <c r="G1102" s="151"/>
      <c r="H1102" s="30"/>
      <c r="I1102" s="30"/>
      <c r="J1102" s="29"/>
      <c r="K1102" s="29"/>
      <c r="L1102" s="2"/>
      <c r="M1102" s="2"/>
    </row>
    <row r="1103" spans="1:13" ht="12.75" customHeight="1" x14ac:dyDescent="0.2">
      <c r="A1103" s="3"/>
      <c r="B1103" s="3"/>
      <c r="C1103" s="3"/>
      <c r="D1103" s="4"/>
      <c r="E1103" s="3"/>
      <c r="F1103" s="30"/>
      <c r="G1103" s="151"/>
      <c r="H1103" s="30"/>
      <c r="I1103" s="30"/>
      <c r="J1103" s="29"/>
      <c r="K1103" s="29"/>
      <c r="L1103" s="2"/>
      <c r="M1103" s="2"/>
    </row>
    <row r="1104" spans="1:13" ht="12.75" customHeight="1" x14ac:dyDescent="0.2">
      <c r="A1104" s="3"/>
      <c r="B1104" s="3"/>
      <c r="C1104" s="3"/>
      <c r="D1104" s="4"/>
      <c r="E1104" s="3"/>
      <c r="F1104" s="30"/>
      <c r="G1104" s="151"/>
      <c r="H1104" s="30"/>
      <c r="I1104" s="30"/>
      <c r="J1104" s="29"/>
      <c r="K1104" s="29"/>
      <c r="L1104" s="2"/>
      <c r="M1104" s="2"/>
    </row>
    <row r="1105" spans="1:13" ht="12.75" customHeight="1" x14ac:dyDescent="0.2">
      <c r="A1105" s="3"/>
      <c r="B1105" s="3"/>
      <c r="C1105" s="3"/>
      <c r="D1105" s="4"/>
      <c r="E1105" s="3"/>
      <c r="F1105" s="30"/>
      <c r="G1105" s="151"/>
      <c r="H1105" s="30"/>
      <c r="I1105" s="30"/>
      <c r="J1105" s="29"/>
      <c r="K1105" s="29"/>
      <c r="L1105" s="2"/>
      <c r="M1105" s="2"/>
    </row>
    <row r="1106" spans="1:13" ht="12.75" customHeight="1" x14ac:dyDescent="0.2">
      <c r="A1106" s="3"/>
      <c r="B1106" s="3"/>
      <c r="C1106" s="3"/>
      <c r="D1106" s="4"/>
      <c r="E1106" s="3"/>
      <c r="F1106" s="30"/>
      <c r="G1106" s="151"/>
      <c r="H1106" s="30"/>
      <c r="I1106" s="30"/>
      <c r="J1106" s="29"/>
      <c r="K1106" s="29"/>
      <c r="L1106" s="2"/>
      <c r="M1106" s="2"/>
    </row>
    <row r="1107" spans="1:13" ht="12.75" customHeight="1" x14ac:dyDescent="0.2">
      <c r="A1107" s="3"/>
      <c r="B1107" s="3"/>
      <c r="C1107" s="3"/>
      <c r="D1107" s="4"/>
      <c r="E1107" s="3"/>
      <c r="F1107" s="30"/>
      <c r="G1107" s="151"/>
      <c r="H1107" s="30"/>
      <c r="I1107" s="30"/>
      <c r="J1107" s="29"/>
      <c r="K1107" s="29"/>
      <c r="L1107" s="2"/>
      <c r="M1107" s="2"/>
    </row>
    <row r="1108" spans="1:13" ht="12.75" customHeight="1" x14ac:dyDescent="0.2">
      <c r="A1108" s="3"/>
      <c r="B1108" s="3"/>
      <c r="C1108" s="3"/>
      <c r="D1108" s="4"/>
      <c r="E1108" s="3"/>
      <c r="F1108" s="30"/>
      <c r="G1108" s="151"/>
      <c r="H1108" s="30"/>
      <c r="I1108" s="30"/>
      <c r="J1108" s="29"/>
      <c r="K1108" s="29"/>
      <c r="L1108" s="2"/>
      <c r="M1108" s="2"/>
    </row>
    <row r="1109" spans="1:13" ht="12.75" customHeight="1" x14ac:dyDescent="0.2">
      <c r="A1109" s="3"/>
      <c r="B1109" s="3"/>
      <c r="C1109" s="3"/>
      <c r="D1109" s="4"/>
      <c r="E1109" s="3"/>
      <c r="F1109" s="30"/>
      <c r="G1109" s="151"/>
      <c r="H1109" s="30"/>
      <c r="I1109" s="30"/>
      <c r="J1109" s="29"/>
      <c r="K1109" s="29"/>
      <c r="L1109" s="2"/>
      <c r="M1109" s="2"/>
    </row>
    <row r="1110" spans="1:13" ht="12.75" customHeight="1" x14ac:dyDescent="0.2">
      <c r="A1110" s="3"/>
      <c r="B1110" s="3"/>
      <c r="C1110" s="3"/>
      <c r="D1110" s="4"/>
      <c r="E1110" s="3"/>
      <c r="F1110" s="30"/>
      <c r="G1110" s="151"/>
      <c r="H1110" s="30"/>
      <c r="I1110" s="30"/>
      <c r="J1110" s="29"/>
      <c r="K1110" s="29"/>
      <c r="L1110" s="2"/>
      <c r="M1110" s="2"/>
    </row>
    <row r="1111" spans="1:13" ht="12.75" customHeight="1" x14ac:dyDescent="0.2">
      <c r="A1111" s="3"/>
      <c r="B1111" s="3"/>
      <c r="C1111" s="3"/>
      <c r="D1111" s="4"/>
      <c r="E1111" s="3"/>
      <c r="F1111" s="30"/>
      <c r="G1111" s="151"/>
      <c r="H1111" s="30"/>
      <c r="I1111" s="30"/>
      <c r="J1111" s="29"/>
      <c r="K1111" s="29"/>
      <c r="L1111" s="2"/>
      <c r="M1111" s="2"/>
    </row>
    <row r="1112" spans="1:13" ht="12.75" customHeight="1" x14ac:dyDescent="0.2">
      <c r="A1112" s="3"/>
      <c r="B1112" s="3"/>
      <c r="C1112" s="3"/>
      <c r="D1112" s="4"/>
      <c r="E1112" s="3"/>
      <c r="F1112" s="30"/>
      <c r="G1112" s="151"/>
      <c r="H1112" s="30"/>
      <c r="I1112" s="30"/>
      <c r="J1112" s="29"/>
      <c r="K1112" s="29"/>
      <c r="L1112" s="2"/>
      <c r="M1112" s="2"/>
    </row>
    <row r="1113" spans="1:13" ht="12.75" customHeight="1" x14ac:dyDescent="0.2">
      <c r="A1113" s="3"/>
      <c r="B1113" s="3"/>
      <c r="C1113" s="3"/>
      <c r="D1113" s="4"/>
      <c r="E1113" s="3"/>
      <c r="F1113" s="30"/>
      <c r="G1113" s="151"/>
      <c r="H1113" s="30"/>
      <c r="I1113" s="30"/>
      <c r="J1113" s="29"/>
      <c r="K1113" s="29"/>
      <c r="L1113" s="2"/>
      <c r="M1113" s="2"/>
    </row>
    <row r="1114" spans="1:13" ht="12.75" customHeight="1" x14ac:dyDescent="0.2">
      <c r="A1114" s="3"/>
      <c r="B1114" s="3"/>
      <c r="C1114" s="3"/>
      <c r="D1114" s="4"/>
      <c r="E1114" s="3"/>
      <c r="F1114" s="30"/>
      <c r="G1114" s="151"/>
      <c r="H1114" s="30"/>
      <c r="I1114" s="30"/>
      <c r="J1114" s="29"/>
      <c r="K1114" s="29"/>
      <c r="L1114" s="2"/>
      <c r="M1114" s="2"/>
    </row>
    <row r="1115" spans="1:13" ht="12.75" customHeight="1" x14ac:dyDescent="0.2">
      <c r="A1115" s="3"/>
      <c r="B1115" s="3"/>
      <c r="C1115" s="3"/>
      <c r="D1115" s="4"/>
      <c r="E1115" s="3"/>
      <c r="F1115" s="30"/>
      <c r="G1115" s="151"/>
      <c r="H1115" s="30"/>
      <c r="I1115" s="30"/>
      <c r="J1115" s="29"/>
      <c r="K1115" s="29"/>
      <c r="L1115" s="2"/>
      <c r="M1115" s="2"/>
    </row>
    <row r="1116" spans="1:13" ht="12.75" customHeight="1" x14ac:dyDescent="0.2">
      <c r="A1116" s="3"/>
      <c r="B1116" s="3"/>
      <c r="C1116" s="3"/>
      <c r="D1116" s="4"/>
      <c r="E1116" s="3"/>
      <c r="F1116" s="30"/>
      <c r="G1116" s="151"/>
      <c r="H1116" s="30"/>
      <c r="I1116" s="30"/>
      <c r="J1116" s="29"/>
      <c r="K1116" s="29"/>
      <c r="L1116" s="2"/>
      <c r="M1116" s="2"/>
    </row>
    <row r="1117" spans="1:13" ht="12.75" customHeight="1" x14ac:dyDescent="0.2">
      <c r="A1117" s="3"/>
      <c r="B1117" s="3"/>
      <c r="C1117" s="3"/>
      <c r="D1117" s="4"/>
      <c r="E1117" s="3"/>
      <c r="F1117" s="30"/>
      <c r="G1117" s="151"/>
      <c r="H1117" s="30"/>
      <c r="I1117" s="30"/>
      <c r="J1117" s="29"/>
      <c r="K1117" s="29"/>
      <c r="L1117" s="2"/>
      <c r="M1117" s="2"/>
    </row>
    <row r="1118" spans="1:13" ht="12.75" customHeight="1" x14ac:dyDescent="0.2">
      <c r="A1118" s="3"/>
      <c r="B1118" s="3"/>
      <c r="C1118" s="3"/>
      <c r="D1118" s="4"/>
      <c r="E1118" s="3"/>
      <c r="F1118" s="30"/>
      <c r="G1118" s="151"/>
      <c r="H1118" s="30"/>
      <c r="I1118" s="30"/>
      <c r="J1118" s="29"/>
      <c r="K1118" s="29"/>
      <c r="L1118" s="2"/>
      <c r="M1118" s="2"/>
    </row>
    <row r="1119" spans="1:13" ht="12.75" customHeight="1" x14ac:dyDescent="0.2">
      <c r="A1119" s="3"/>
      <c r="B1119" s="3"/>
      <c r="C1119" s="3"/>
      <c r="D1119" s="4"/>
      <c r="E1119" s="3"/>
      <c r="F1119" s="30"/>
      <c r="G1119" s="151"/>
      <c r="H1119" s="30"/>
      <c r="I1119" s="30"/>
      <c r="J1119" s="29"/>
      <c r="K1119" s="29"/>
      <c r="L1119" s="2"/>
      <c r="M1119" s="2"/>
    </row>
    <row r="1120" spans="1:13" ht="12.75" customHeight="1" x14ac:dyDescent="0.2">
      <c r="A1120" s="3"/>
      <c r="B1120" s="3"/>
      <c r="C1120" s="3"/>
      <c r="D1120" s="4"/>
      <c r="E1120" s="3"/>
      <c r="F1120" s="30"/>
      <c r="G1120" s="151"/>
      <c r="H1120" s="30"/>
      <c r="I1120" s="30"/>
      <c r="J1120" s="29"/>
      <c r="K1120" s="29"/>
      <c r="L1120" s="2"/>
      <c r="M1120" s="2"/>
    </row>
    <row r="1121" spans="1:13" ht="12.75" customHeight="1" x14ac:dyDescent="0.2">
      <c r="A1121" s="3"/>
      <c r="B1121" s="3"/>
      <c r="C1121" s="3"/>
      <c r="D1121" s="4"/>
      <c r="E1121" s="3"/>
      <c r="F1121" s="30"/>
      <c r="G1121" s="151"/>
      <c r="H1121" s="30"/>
      <c r="I1121" s="30"/>
      <c r="J1121" s="29"/>
      <c r="K1121" s="29"/>
      <c r="L1121" s="2"/>
      <c r="M1121" s="2"/>
    </row>
    <row r="1122" spans="1:13" ht="12.75" customHeight="1" x14ac:dyDescent="0.2">
      <c r="A1122" s="3"/>
      <c r="B1122" s="3"/>
      <c r="C1122" s="3"/>
      <c r="D1122" s="4"/>
      <c r="E1122" s="3"/>
      <c r="F1122" s="30"/>
      <c r="G1122" s="151"/>
      <c r="H1122" s="30"/>
      <c r="I1122" s="30"/>
      <c r="J1122" s="29"/>
      <c r="K1122" s="29"/>
      <c r="L1122" s="2"/>
      <c r="M1122" s="2"/>
    </row>
    <row r="1123" spans="1:13" ht="12.75" customHeight="1" x14ac:dyDescent="0.2">
      <c r="A1123" s="3"/>
      <c r="B1123" s="3"/>
      <c r="C1123" s="3"/>
      <c r="D1123" s="4"/>
      <c r="E1123" s="3"/>
      <c r="F1123" s="30"/>
      <c r="G1123" s="151"/>
      <c r="H1123" s="30"/>
      <c r="I1123" s="30"/>
      <c r="J1123" s="29"/>
      <c r="K1123" s="29"/>
      <c r="L1123" s="2"/>
      <c r="M1123" s="2"/>
    </row>
    <row r="1124" spans="1:13" ht="12.75" customHeight="1" x14ac:dyDescent="0.2">
      <c r="A1124" s="3"/>
      <c r="B1124" s="3"/>
      <c r="C1124" s="3"/>
      <c r="D1124" s="4"/>
      <c r="E1124" s="3"/>
      <c r="F1124" s="30"/>
      <c r="G1124" s="151"/>
      <c r="H1124" s="30"/>
      <c r="I1124" s="30"/>
      <c r="J1124" s="29"/>
      <c r="K1124" s="29"/>
      <c r="L1124" s="2"/>
      <c r="M1124" s="2"/>
    </row>
    <row r="1125" spans="1:13" ht="12.75" customHeight="1" x14ac:dyDescent="0.2">
      <c r="A1125" s="3"/>
      <c r="B1125" s="3"/>
      <c r="C1125" s="3"/>
      <c r="D1125" s="4"/>
      <c r="E1125" s="3"/>
      <c r="F1125" s="30"/>
      <c r="G1125" s="151"/>
      <c r="H1125" s="30"/>
      <c r="I1125" s="30"/>
      <c r="J1125" s="29"/>
      <c r="K1125" s="29"/>
      <c r="L1125" s="2"/>
      <c r="M1125" s="2"/>
    </row>
    <row r="1126" spans="1:13" ht="12.75" customHeight="1" x14ac:dyDescent="0.2">
      <c r="A1126" s="3"/>
      <c r="B1126" s="3"/>
      <c r="C1126" s="3"/>
      <c r="D1126" s="4"/>
      <c r="E1126" s="3"/>
      <c r="F1126" s="30"/>
      <c r="G1126" s="151"/>
      <c r="H1126" s="30"/>
      <c r="I1126" s="30"/>
      <c r="J1126" s="29"/>
      <c r="K1126" s="29"/>
      <c r="L1126" s="2"/>
      <c r="M1126" s="2"/>
    </row>
    <row r="1127" spans="1:13" ht="12.75" customHeight="1" x14ac:dyDescent="0.2">
      <c r="A1127" s="3"/>
      <c r="B1127" s="3"/>
      <c r="C1127" s="3"/>
      <c r="D1127" s="4"/>
      <c r="E1127" s="3"/>
      <c r="F1127" s="30"/>
      <c r="G1127" s="151"/>
      <c r="H1127" s="30"/>
      <c r="I1127" s="30"/>
      <c r="J1127" s="29"/>
      <c r="K1127" s="29"/>
      <c r="L1127" s="2"/>
      <c r="M1127" s="2"/>
    </row>
    <row r="1128" spans="1:13" ht="12.75" customHeight="1" x14ac:dyDescent="0.2">
      <c r="A1128" s="3"/>
      <c r="B1128" s="3"/>
      <c r="C1128" s="3"/>
      <c r="D1128" s="4"/>
      <c r="E1128" s="3"/>
      <c r="F1128" s="30"/>
      <c r="G1128" s="151"/>
      <c r="H1128" s="30"/>
      <c r="I1128" s="30"/>
      <c r="J1128" s="29"/>
      <c r="K1128" s="29"/>
      <c r="L1128" s="2"/>
      <c r="M1128" s="2"/>
    </row>
    <row r="1129" spans="1:13" ht="12.75" customHeight="1" x14ac:dyDescent="0.2">
      <c r="A1129" s="3"/>
      <c r="B1129" s="3"/>
      <c r="C1129" s="3"/>
      <c r="D1129" s="4"/>
      <c r="E1129" s="3"/>
      <c r="F1129" s="30"/>
      <c r="G1129" s="151"/>
      <c r="H1129" s="30"/>
      <c r="I1129" s="30"/>
      <c r="J1129" s="29"/>
      <c r="K1129" s="29"/>
      <c r="L1129" s="2"/>
      <c r="M1129" s="2"/>
    </row>
    <row r="1130" spans="1:13" ht="12.75" customHeight="1" x14ac:dyDescent="0.2">
      <c r="A1130" s="3"/>
      <c r="B1130" s="3"/>
      <c r="C1130" s="3"/>
      <c r="D1130" s="4"/>
      <c r="E1130" s="3"/>
      <c r="F1130" s="30"/>
      <c r="G1130" s="151"/>
      <c r="H1130" s="30"/>
      <c r="I1130" s="30"/>
      <c r="J1130" s="29"/>
      <c r="K1130" s="29"/>
      <c r="L1130" s="2"/>
      <c r="M1130" s="2"/>
    </row>
    <row r="1131" spans="1:13" ht="12.75" customHeight="1" x14ac:dyDescent="0.2">
      <c r="A1131" s="3"/>
      <c r="B1131" s="3"/>
      <c r="C1131" s="3"/>
      <c r="D1131" s="4"/>
      <c r="E1131" s="3"/>
      <c r="F1131" s="30"/>
      <c r="G1131" s="151"/>
      <c r="H1131" s="30"/>
      <c r="I1131" s="30"/>
      <c r="J1131" s="29"/>
      <c r="K1131" s="29"/>
      <c r="L1131" s="2"/>
      <c r="M1131" s="2"/>
    </row>
    <row r="1132" spans="1:13" ht="12.75" customHeight="1" x14ac:dyDescent="0.2">
      <c r="A1132" s="3"/>
      <c r="B1132" s="3"/>
      <c r="C1132" s="3"/>
      <c r="D1132" s="4"/>
      <c r="E1132" s="3"/>
      <c r="F1132" s="30"/>
      <c r="G1132" s="151"/>
      <c r="H1132" s="30"/>
      <c r="I1132" s="30"/>
      <c r="J1132" s="29"/>
      <c r="K1132" s="29"/>
      <c r="L1132" s="2"/>
      <c r="M1132" s="2"/>
    </row>
    <row r="1133" spans="1:13" ht="12.75" customHeight="1" x14ac:dyDescent="0.2">
      <c r="A1133" s="3"/>
      <c r="B1133" s="3"/>
      <c r="C1133" s="3"/>
      <c r="D1133" s="4"/>
      <c r="E1133" s="3"/>
      <c r="F1133" s="30"/>
      <c r="G1133" s="151"/>
      <c r="H1133" s="30"/>
      <c r="I1133" s="30"/>
      <c r="J1133" s="29"/>
      <c r="K1133" s="29"/>
      <c r="L1133" s="2"/>
      <c r="M1133" s="2"/>
    </row>
    <row r="1134" spans="1:13" ht="12.75" customHeight="1" x14ac:dyDescent="0.2">
      <c r="A1134" s="3"/>
      <c r="B1134" s="3"/>
      <c r="C1134" s="3"/>
      <c r="D1134" s="4"/>
      <c r="E1134" s="3"/>
      <c r="F1134" s="30"/>
      <c r="G1134" s="151"/>
      <c r="H1134" s="30"/>
      <c r="I1134" s="30"/>
      <c r="J1134" s="29"/>
      <c r="K1134" s="29"/>
      <c r="L1134" s="2"/>
      <c r="M1134" s="2"/>
    </row>
    <row r="1135" spans="1:13" ht="12.75" customHeight="1" x14ac:dyDescent="0.2">
      <c r="A1135" s="3"/>
      <c r="B1135" s="3"/>
      <c r="C1135" s="3"/>
      <c r="D1135" s="4"/>
      <c r="E1135" s="3"/>
      <c r="F1135" s="30"/>
      <c r="G1135" s="151"/>
      <c r="H1135" s="30"/>
      <c r="I1135" s="30"/>
      <c r="J1135" s="29"/>
      <c r="K1135" s="29"/>
      <c r="L1135" s="2"/>
      <c r="M1135" s="2"/>
    </row>
    <row r="1136" spans="1:13" ht="12.75" customHeight="1" x14ac:dyDescent="0.2">
      <c r="A1136" s="3"/>
      <c r="B1136" s="3"/>
      <c r="C1136" s="3"/>
      <c r="D1136" s="4"/>
      <c r="E1136" s="3"/>
      <c r="F1136" s="30"/>
      <c r="G1136" s="151"/>
      <c r="H1136" s="30"/>
      <c r="I1136" s="30"/>
      <c r="J1136" s="29"/>
      <c r="K1136" s="29"/>
      <c r="L1136" s="2"/>
      <c r="M1136" s="2"/>
    </row>
    <row r="1137" spans="1:13" ht="12.75" customHeight="1" x14ac:dyDescent="0.2">
      <c r="A1137" s="3"/>
      <c r="B1137" s="3"/>
      <c r="C1137" s="3"/>
      <c r="D1137" s="4"/>
      <c r="E1137" s="3"/>
      <c r="F1137" s="30"/>
      <c r="G1137" s="151"/>
      <c r="H1137" s="30"/>
      <c r="I1137" s="30"/>
      <c r="J1137" s="29"/>
      <c r="K1137" s="29"/>
      <c r="L1137" s="2"/>
      <c r="M1137" s="2"/>
    </row>
    <row r="1138" spans="1:13" ht="12.75" customHeight="1" x14ac:dyDescent="0.2">
      <c r="A1138" s="3"/>
      <c r="B1138" s="3"/>
      <c r="C1138" s="3"/>
      <c r="D1138" s="4"/>
      <c r="E1138" s="3"/>
      <c r="F1138" s="30"/>
      <c r="G1138" s="151"/>
      <c r="H1138" s="30"/>
      <c r="I1138" s="30"/>
      <c r="J1138" s="29"/>
      <c r="K1138" s="29"/>
      <c r="L1138" s="2"/>
      <c r="M1138" s="2"/>
    </row>
    <row r="1139" spans="1:13" ht="12.75" customHeight="1" x14ac:dyDescent="0.2">
      <c r="A1139" s="3"/>
      <c r="B1139" s="3"/>
      <c r="C1139" s="3"/>
      <c r="D1139" s="4"/>
      <c r="E1139" s="3"/>
      <c r="F1139" s="30"/>
      <c r="G1139" s="151"/>
      <c r="H1139" s="30"/>
      <c r="I1139" s="30"/>
      <c r="J1139" s="29"/>
      <c r="K1139" s="29"/>
      <c r="L1139" s="2"/>
      <c r="M1139" s="2"/>
    </row>
    <row r="1140" spans="1:13" ht="12.75" customHeight="1" x14ac:dyDescent="0.2">
      <c r="A1140" s="3"/>
      <c r="B1140" s="3"/>
      <c r="C1140" s="3"/>
      <c r="D1140" s="4"/>
      <c r="E1140" s="3"/>
      <c r="F1140" s="30"/>
      <c r="G1140" s="151"/>
      <c r="H1140" s="30"/>
      <c r="I1140" s="30"/>
      <c r="J1140" s="29"/>
      <c r="K1140" s="29"/>
      <c r="L1140" s="2"/>
      <c r="M1140" s="2"/>
    </row>
    <row r="1141" spans="1:13" ht="12.75" customHeight="1" x14ac:dyDescent="0.2">
      <c r="A1141" s="3"/>
      <c r="B1141" s="3"/>
      <c r="C1141" s="3"/>
      <c r="D1141" s="4"/>
      <c r="E1141" s="3"/>
      <c r="F1141" s="30"/>
      <c r="G1141" s="151"/>
      <c r="H1141" s="30"/>
      <c r="I1141" s="30"/>
      <c r="J1141" s="29"/>
      <c r="K1141" s="29"/>
      <c r="L1141" s="2"/>
      <c r="M1141" s="2"/>
    </row>
    <row r="1142" spans="1:13" ht="12.75" customHeight="1" x14ac:dyDescent="0.2">
      <c r="A1142" s="3"/>
      <c r="B1142" s="3"/>
      <c r="C1142" s="3"/>
      <c r="D1142" s="4"/>
      <c r="E1142" s="3"/>
      <c r="F1142" s="30"/>
      <c r="G1142" s="151"/>
      <c r="H1142" s="30"/>
      <c r="I1142" s="30"/>
      <c r="J1142" s="29"/>
      <c r="K1142" s="29"/>
      <c r="L1142" s="2"/>
      <c r="M1142" s="2"/>
    </row>
    <row r="1143" spans="1:13" ht="12.75" customHeight="1" x14ac:dyDescent="0.2">
      <c r="A1143" s="3"/>
      <c r="B1143" s="3"/>
      <c r="C1143" s="3"/>
      <c r="D1143" s="4"/>
      <c r="E1143" s="3"/>
      <c r="F1143" s="30"/>
      <c r="G1143" s="151"/>
      <c r="H1143" s="30"/>
      <c r="I1143" s="30"/>
      <c r="J1143" s="29"/>
      <c r="K1143" s="29"/>
      <c r="L1143" s="2"/>
      <c r="M1143" s="2"/>
    </row>
    <row r="1144" spans="1:13" ht="12.75" customHeight="1" x14ac:dyDescent="0.2">
      <c r="A1144" s="3"/>
      <c r="B1144" s="3"/>
      <c r="C1144" s="3"/>
      <c r="D1144" s="4"/>
      <c r="E1144" s="3"/>
      <c r="F1144" s="30"/>
      <c r="G1144" s="151"/>
      <c r="H1144" s="30"/>
      <c r="I1144" s="30"/>
      <c r="J1144" s="29"/>
      <c r="K1144" s="29"/>
      <c r="L1144" s="2"/>
      <c r="M1144" s="2"/>
    </row>
    <row r="1145" spans="1:13" ht="12.75" customHeight="1" x14ac:dyDescent="0.2">
      <c r="A1145" s="3"/>
      <c r="B1145" s="3"/>
      <c r="C1145" s="3"/>
      <c r="D1145" s="4"/>
      <c r="E1145" s="3"/>
      <c r="F1145" s="30"/>
      <c r="G1145" s="151"/>
      <c r="H1145" s="30"/>
      <c r="I1145" s="30"/>
      <c r="J1145" s="29"/>
      <c r="K1145" s="29"/>
      <c r="L1145" s="2"/>
      <c r="M1145" s="2"/>
    </row>
    <row r="1146" spans="1:13" ht="12.75" customHeight="1" x14ac:dyDescent="0.2">
      <c r="A1146" s="3"/>
      <c r="B1146" s="3"/>
      <c r="C1146" s="3"/>
      <c r="D1146" s="4"/>
      <c r="E1146" s="3"/>
      <c r="F1146" s="30"/>
      <c r="G1146" s="151"/>
      <c r="H1146" s="30"/>
      <c r="I1146" s="30"/>
      <c r="J1146" s="29"/>
      <c r="K1146" s="29"/>
      <c r="L1146" s="2"/>
      <c r="M1146" s="2"/>
    </row>
    <row r="1147" spans="1:13" ht="12.75" customHeight="1" x14ac:dyDescent="0.2">
      <c r="A1147" s="3"/>
      <c r="B1147" s="3"/>
      <c r="C1147" s="3"/>
      <c r="D1147" s="4"/>
      <c r="E1147" s="3"/>
      <c r="F1147" s="30"/>
      <c r="G1147" s="151"/>
      <c r="H1147" s="30"/>
      <c r="I1147" s="30"/>
      <c r="J1147" s="29"/>
      <c r="K1147" s="29"/>
      <c r="L1147" s="2"/>
      <c r="M1147" s="2"/>
    </row>
    <row r="1148" spans="1:13" ht="12.75" customHeight="1" x14ac:dyDescent="0.2">
      <c r="A1148" s="3"/>
      <c r="B1148" s="3"/>
      <c r="C1148" s="3"/>
      <c r="D1148" s="4"/>
      <c r="E1148" s="3"/>
      <c r="F1148" s="30"/>
      <c r="G1148" s="151"/>
      <c r="H1148" s="30"/>
      <c r="I1148" s="30"/>
      <c r="J1148" s="29"/>
      <c r="K1148" s="29"/>
      <c r="L1148" s="2"/>
      <c r="M1148" s="2"/>
    </row>
    <row r="1149" spans="1:13" ht="12.75" customHeight="1" x14ac:dyDescent="0.2">
      <c r="A1149" s="3"/>
      <c r="B1149" s="3"/>
      <c r="C1149" s="3"/>
      <c r="D1149" s="4"/>
      <c r="E1149" s="3"/>
      <c r="F1149" s="30"/>
      <c r="G1149" s="151"/>
      <c r="H1149" s="30"/>
      <c r="I1149" s="30"/>
      <c r="J1149" s="29"/>
      <c r="K1149" s="29"/>
      <c r="L1149" s="2"/>
      <c r="M1149" s="2"/>
    </row>
    <row r="1150" spans="1:13" ht="12.75" customHeight="1" x14ac:dyDescent="0.2">
      <c r="A1150" s="3"/>
      <c r="B1150" s="3"/>
      <c r="C1150" s="3"/>
      <c r="D1150" s="4"/>
      <c r="E1150" s="3"/>
      <c r="F1150" s="30"/>
      <c r="G1150" s="151"/>
      <c r="H1150" s="30"/>
      <c r="I1150" s="30"/>
      <c r="J1150" s="29"/>
      <c r="K1150" s="29"/>
      <c r="L1150" s="2"/>
      <c r="M1150" s="2"/>
    </row>
    <row r="1151" spans="1:13" ht="12.75" customHeight="1" x14ac:dyDescent="0.2">
      <c r="A1151" s="3"/>
      <c r="B1151" s="3"/>
      <c r="C1151" s="3"/>
      <c r="D1151" s="4"/>
      <c r="E1151" s="3"/>
      <c r="F1151" s="30"/>
      <c r="G1151" s="151"/>
      <c r="H1151" s="30"/>
      <c r="I1151" s="30"/>
      <c r="J1151" s="29"/>
      <c r="K1151" s="29"/>
      <c r="L1151" s="2"/>
      <c r="M1151" s="2"/>
    </row>
    <row r="1152" spans="1:13" ht="12.75" customHeight="1" x14ac:dyDescent="0.2">
      <c r="A1152" s="3"/>
      <c r="B1152" s="3"/>
      <c r="C1152" s="3"/>
      <c r="D1152" s="4"/>
      <c r="E1152" s="3"/>
      <c r="F1152" s="30"/>
      <c r="G1152" s="151"/>
      <c r="H1152" s="30"/>
      <c r="I1152" s="30"/>
      <c r="J1152" s="29"/>
      <c r="K1152" s="29"/>
      <c r="L1152" s="2"/>
      <c r="M1152" s="2"/>
    </row>
    <row r="1153" spans="1:13" ht="12.75" customHeight="1" x14ac:dyDescent="0.2">
      <c r="A1153" s="3"/>
      <c r="B1153" s="3"/>
      <c r="C1153" s="3"/>
      <c r="D1153" s="4"/>
      <c r="E1153" s="3"/>
      <c r="F1153" s="30"/>
      <c r="G1153" s="151"/>
      <c r="H1153" s="30"/>
      <c r="I1153" s="30"/>
      <c r="J1153" s="29"/>
      <c r="K1153" s="29"/>
      <c r="L1153" s="2"/>
      <c r="M1153" s="2"/>
    </row>
    <row r="1154" spans="1:13" ht="12.75" customHeight="1" x14ac:dyDescent="0.2">
      <c r="A1154" s="3"/>
      <c r="B1154" s="3"/>
      <c r="C1154" s="3"/>
      <c r="D1154" s="4"/>
      <c r="E1154" s="3"/>
      <c r="F1154" s="30"/>
      <c r="G1154" s="151"/>
      <c r="H1154" s="30"/>
      <c r="I1154" s="30"/>
      <c r="J1154" s="29"/>
      <c r="K1154" s="29"/>
      <c r="L1154" s="2"/>
      <c r="M1154" s="2"/>
    </row>
    <row r="1155" spans="1:13" ht="12.75" customHeight="1" x14ac:dyDescent="0.2">
      <c r="A1155" s="3"/>
      <c r="B1155" s="3"/>
      <c r="C1155" s="3"/>
      <c r="D1155" s="4"/>
      <c r="E1155" s="3"/>
      <c r="F1155" s="30"/>
      <c r="G1155" s="151"/>
      <c r="H1155" s="30"/>
      <c r="I1155" s="30"/>
      <c r="J1155" s="29"/>
      <c r="K1155" s="29"/>
      <c r="L1155" s="2"/>
      <c r="M1155" s="2"/>
    </row>
    <row r="1156" spans="1:13" ht="12.75" customHeight="1" x14ac:dyDescent="0.2">
      <c r="A1156" s="3"/>
      <c r="B1156" s="3"/>
      <c r="C1156" s="3"/>
      <c r="D1156" s="4"/>
      <c r="E1156" s="3"/>
      <c r="F1156" s="30"/>
      <c r="G1156" s="151"/>
      <c r="H1156" s="30"/>
      <c r="I1156" s="30"/>
      <c r="J1156" s="29"/>
      <c r="K1156" s="29"/>
      <c r="L1156" s="2"/>
      <c r="M1156" s="2"/>
    </row>
    <row r="1157" spans="1:13" ht="12.75" customHeight="1" x14ac:dyDescent="0.2">
      <c r="A1157" s="3"/>
      <c r="B1157" s="3"/>
      <c r="C1157" s="3"/>
      <c r="D1157" s="4"/>
      <c r="E1157" s="3"/>
      <c r="F1157" s="30"/>
      <c r="G1157" s="151"/>
      <c r="H1157" s="30"/>
      <c r="I1157" s="30"/>
      <c r="J1157" s="29"/>
      <c r="K1157" s="29"/>
      <c r="L1157" s="2"/>
      <c r="M1157" s="2"/>
    </row>
    <row r="1158" spans="1:13" ht="12.75" customHeight="1" x14ac:dyDescent="0.2">
      <c r="A1158" s="3"/>
      <c r="B1158" s="3"/>
      <c r="C1158" s="3"/>
      <c r="D1158" s="4"/>
      <c r="E1158" s="3"/>
      <c r="F1158" s="30"/>
      <c r="G1158" s="151"/>
      <c r="H1158" s="30"/>
      <c r="I1158" s="30"/>
      <c r="J1158" s="29"/>
      <c r="K1158" s="29"/>
      <c r="L1158" s="2"/>
      <c r="M1158" s="2"/>
    </row>
    <row r="1159" spans="1:13" ht="12.75" customHeight="1" x14ac:dyDescent="0.2">
      <c r="A1159" s="3"/>
      <c r="B1159" s="3"/>
      <c r="C1159" s="3"/>
      <c r="D1159" s="4"/>
      <c r="E1159" s="3"/>
      <c r="F1159" s="30"/>
      <c r="G1159" s="151"/>
      <c r="H1159" s="30"/>
      <c r="I1159" s="30"/>
      <c r="J1159" s="29"/>
      <c r="K1159" s="29"/>
      <c r="L1159" s="2"/>
      <c r="M1159" s="2"/>
    </row>
    <row r="1160" spans="1:13" ht="12.75" customHeight="1" x14ac:dyDescent="0.2">
      <c r="A1160" s="3"/>
      <c r="B1160" s="3"/>
      <c r="C1160" s="3"/>
      <c r="D1160" s="4"/>
      <c r="E1160" s="3"/>
      <c r="F1160" s="30"/>
      <c r="G1160" s="151"/>
      <c r="H1160" s="30"/>
      <c r="I1160" s="30"/>
      <c r="J1160" s="29"/>
      <c r="K1160" s="29"/>
      <c r="L1160" s="2"/>
      <c r="M1160" s="2"/>
    </row>
    <row r="1161" spans="1:13" ht="12.75" customHeight="1" x14ac:dyDescent="0.2">
      <c r="A1161" s="3"/>
      <c r="B1161" s="3"/>
      <c r="C1161" s="3"/>
      <c r="D1161" s="4"/>
      <c r="E1161" s="3"/>
      <c r="F1161" s="30"/>
      <c r="G1161" s="151"/>
      <c r="H1161" s="30"/>
      <c r="I1161" s="30"/>
      <c r="J1161" s="29"/>
      <c r="K1161" s="29"/>
      <c r="L1161" s="2"/>
      <c r="M1161" s="2"/>
    </row>
    <row r="1162" spans="1:13" ht="12.75" customHeight="1" x14ac:dyDescent="0.2">
      <c r="A1162" s="3"/>
      <c r="B1162" s="3"/>
      <c r="C1162" s="3"/>
      <c r="D1162" s="4"/>
      <c r="E1162" s="3"/>
      <c r="F1162" s="30"/>
      <c r="G1162" s="151"/>
      <c r="H1162" s="30"/>
      <c r="I1162" s="30"/>
      <c r="J1162" s="29"/>
      <c r="K1162" s="29"/>
      <c r="L1162" s="2"/>
      <c r="M1162" s="2"/>
    </row>
    <row r="1163" spans="1:13" ht="12.75" customHeight="1" x14ac:dyDescent="0.2">
      <c r="A1163" s="3"/>
      <c r="B1163" s="3"/>
      <c r="C1163" s="3"/>
      <c r="D1163" s="4"/>
      <c r="E1163" s="3"/>
      <c r="F1163" s="30"/>
      <c r="G1163" s="151"/>
      <c r="H1163" s="30"/>
      <c r="I1163" s="30"/>
      <c r="J1163" s="29"/>
      <c r="K1163" s="29"/>
      <c r="L1163" s="2"/>
      <c r="M1163" s="2"/>
    </row>
    <row r="1164" spans="1:13" ht="12.75" customHeight="1" x14ac:dyDescent="0.2">
      <c r="A1164" s="3"/>
      <c r="B1164" s="3"/>
      <c r="C1164" s="3"/>
      <c r="D1164" s="4"/>
      <c r="E1164" s="3"/>
      <c r="F1164" s="30"/>
      <c r="G1164" s="151"/>
      <c r="H1164" s="30"/>
      <c r="I1164" s="30"/>
      <c r="J1164" s="29"/>
      <c r="K1164" s="29"/>
      <c r="L1164" s="2"/>
      <c r="M1164" s="2"/>
    </row>
    <row r="1165" spans="1:13" ht="12.75" customHeight="1" x14ac:dyDescent="0.2">
      <c r="A1165" s="3"/>
      <c r="B1165" s="3"/>
      <c r="C1165" s="3"/>
      <c r="D1165" s="4"/>
      <c r="E1165" s="3"/>
      <c r="F1165" s="30"/>
      <c r="G1165" s="151"/>
      <c r="H1165" s="30"/>
      <c r="I1165" s="30"/>
      <c r="J1165" s="29"/>
      <c r="K1165" s="29"/>
      <c r="L1165" s="2"/>
      <c r="M1165" s="2"/>
    </row>
    <row r="1166" spans="1:13" ht="15" customHeight="1" x14ac:dyDescent="0.2">
      <c r="A1166" s="3"/>
      <c r="B1166" s="3"/>
      <c r="C1166" s="3"/>
      <c r="D1166" s="4"/>
      <c r="E1166" s="3"/>
      <c r="F1166" s="30"/>
      <c r="G1166" s="151"/>
      <c r="H1166" s="30"/>
      <c r="I1166" s="30"/>
      <c r="J1166" s="29"/>
      <c r="K1166" s="29"/>
    </row>
    <row r="1167" spans="1:13" ht="15" customHeight="1" x14ac:dyDescent="0.2">
      <c r="A1167" s="3"/>
      <c r="B1167" s="3"/>
      <c r="C1167" s="3"/>
      <c r="D1167" s="4"/>
      <c r="E1167" s="3"/>
      <c r="F1167" s="30"/>
      <c r="G1167" s="151"/>
      <c r="H1167" s="30"/>
      <c r="I1167" s="30"/>
      <c r="J1167" s="29"/>
      <c r="K1167" s="29"/>
    </row>
    <row r="1168" spans="1:13" ht="15" customHeight="1" x14ac:dyDescent="0.2">
      <c r="A1168" s="3"/>
      <c r="B1168" s="3"/>
      <c r="C1168" s="3"/>
      <c r="D1168" s="4"/>
      <c r="E1168" s="3"/>
      <c r="F1168" s="30"/>
      <c r="G1168" s="151"/>
      <c r="H1168" s="30"/>
      <c r="I1168" s="30"/>
      <c r="J1168" s="29"/>
      <c r="K1168" s="29"/>
    </row>
    <row r="1169" spans="1:11" ht="15" customHeight="1" x14ac:dyDescent="0.2">
      <c r="A1169" s="3"/>
      <c r="B1169" s="3"/>
      <c r="C1169" s="3"/>
      <c r="D1169" s="4"/>
      <c r="E1169" s="3"/>
      <c r="F1169" s="30"/>
      <c r="G1169" s="151"/>
      <c r="H1169" s="30"/>
      <c r="I1169" s="30"/>
      <c r="J1169" s="29"/>
      <c r="K1169" s="29"/>
    </row>
    <row r="1170" spans="1:11" ht="15" customHeight="1" x14ac:dyDescent="0.2">
      <c r="A1170" s="3"/>
      <c r="B1170" s="3"/>
      <c r="C1170" s="3"/>
      <c r="D1170" s="4"/>
      <c r="E1170" s="3"/>
      <c r="F1170" s="30"/>
      <c r="G1170" s="151"/>
      <c r="H1170" s="30"/>
      <c r="I1170" s="30"/>
      <c r="J1170" s="29"/>
      <c r="K1170" s="29"/>
    </row>
    <row r="1171" spans="1:11" ht="15" customHeight="1" x14ac:dyDescent="0.2">
      <c r="A1171" s="3"/>
      <c r="B1171" s="3"/>
      <c r="C1171" s="3"/>
      <c r="D1171" s="4"/>
      <c r="E1171" s="3"/>
      <c r="F1171" s="30"/>
      <c r="G1171" s="151"/>
      <c r="H1171" s="30"/>
      <c r="I1171" s="30"/>
      <c r="J1171" s="29"/>
      <c r="K1171" s="29"/>
    </row>
    <row r="1172" spans="1:11" ht="15" customHeight="1" x14ac:dyDescent="0.2">
      <c r="A1172" s="3"/>
      <c r="B1172" s="3"/>
      <c r="C1172" s="3"/>
      <c r="D1172" s="4"/>
      <c r="E1172" s="3"/>
      <c r="F1172" s="30"/>
      <c r="G1172" s="151"/>
      <c r="H1172" s="30"/>
      <c r="I1172" s="30"/>
      <c r="J1172" s="29"/>
      <c r="K1172" s="29"/>
    </row>
    <row r="1173" spans="1:11" ht="15" customHeight="1" x14ac:dyDescent="0.2">
      <c r="A1173" s="3"/>
      <c r="B1173" s="3"/>
      <c r="C1173" s="3"/>
      <c r="D1173" s="4"/>
      <c r="E1173" s="3"/>
      <c r="F1173" s="30"/>
      <c r="G1173" s="151"/>
      <c r="H1173" s="30"/>
      <c r="I1173" s="30"/>
      <c r="J1173" s="29"/>
      <c r="K1173" s="29"/>
    </row>
    <row r="1174" spans="1:11" ht="15" customHeight="1" x14ac:dyDescent="0.2">
      <c r="A1174" s="3"/>
      <c r="B1174" s="3"/>
      <c r="C1174" s="3"/>
      <c r="D1174" s="4"/>
      <c r="E1174" s="3"/>
      <c r="F1174" s="30"/>
      <c r="G1174" s="151"/>
      <c r="H1174" s="30"/>
      <c r="I1174" s="30"/>
      <c r="J1174" s="29"/>
      <c r="K1174" s="29"/>
    </row>
    <row r="1175" spans="1:11" ht="15" customHeight="1" x14ac:dyDescent="0.2">
      <c r="A1175" s="3"/>
      <c r="B1175" s="3"/>
      <c r="C1175" s="3"/>
      <c r="D1175" s="4"/>
      <c r="E1175" s="3"/>
      <c r="F1175" s="30"/>
      <c r="G1175" s="151"/>
      <c r="H1175" s="30"/>
      <c r="I1175" s="30"/>
      <c r="J1175" s="29"/>
      <c r="K1175" s="29"/>
    </row>
    <row r="1176" spans="1:11" ht="15" customHeight="1" x14ac:dyDescent="0.2">
      <c r="A1176" s="3"/>
      <c r="B1176" s="3"/>
      <c r="C1176" s="3"/>
      <c r="D1176" s="4"/>
      <c r="E1176" s="3"/>
      <c r="F1176" s="30"/>
      <c r="G1176" s="151"/>
      <c r="H1176" s="30"/>
      <c r="I1176" s="30"/>
      <c r="J1176" s="29"/>
      <c r="K1176" s="29"/>
    </row>
    <row r="1177" spans="1:11" ht="15" customHeight="1" x14ac:dyDescent="0.2">
      <c r="A1177" s="3"/>
      <c r="B1177" s="3"/>
      <c r="C1177" s="3"/>
      <c r="D1177" s="4"/>
      <c r="E1177" s="3"/>
      <c r="F1177" s="30"/>
      <c r="G1177" s="151"/>
      <c r="H1177" s="30"/>
      <c r="I1177" s="30"/>
      <c r="J1177" s="29"/>
      <c r="K1177" s="29"/>
    </row>
    <row r="1178" spans="1:11" ht="15" customHeight="1" x14ac:dyDescent="0.2">
      <c r="A1178" s="3"/>
      <c r="B1178" s="3"/>
      <c r="C1178" s="3"/>
      <c r="D1178" s="4"/>
      <c r="E1178" s="3"/>
      <c r="F1178" s="30"/>
      <c r="G1178" s="151"/>
      <c r="H1178" s="30"/>
      <c r="I1178" s="30"/>
      <c r="J1178" s="29"/>
      <c r="K1178" s="29"/>
    </row>
    <row r="1179" spans="1:11" ht="15" customHeight="1" x14ac:dyDescent="0.2">
      <c r="A1179" s="3"/>
      <c r="B1179" s="3"/>
      <c r="C1179" s="3"/>
      <c r="D1179" s="4"/>
      <c r="E1179" s="3"/>
      <c r="F1179" s="30"/>
      <c r="G1179" s="151"/>
      <c r="H1179" s="30"/>
      <c r="I1179" s="30"/>
      <c r="J1179" s="29"/>
      <c r="K1179" s="29"/>
    </row>
    <row r="1180" spans="1:11" ht="15" customHeight="1" x14ac:dyDescent="0.2">
      <c r="A1180" s="3"/>
      <c r="B1180" s="3"/>
      <c r="C1180" s="3"/>
      <c r="D1180" s="4"/>
      <c r="E1180" s="3"/>
      <c r="F1180" s="30"/>
      <c r="G1180" s="151"/>
      <c r="H1180" s="30"/>
      <c r="I1180" s="30"/>
      <c r="J1180" s="29"/>
      <c r="K1180" s="29"/>
    </row>
    <row r="1181" spans="1:11" ht="15" customHeight="1" x14ac:dyDescent="0.2">
      <c r="A1181" s="3"/>
      <c r="B1181" s="3"/>
      <c r="C1181" s="3"/>
      <c r="D1181" s="4"/>
      <c r="E1181" s="3"/>
      <c r="F1181" s="30"/>
      <c r="G1181" s="151"/>
      <c r="H1181" s="30"/>
      <c r="I1181" s="30"/>
      <c r="J1181" s="29"/>
      <c r="K1181" s="29"/>
    </row>
    <row r="1182" spans="1:11" ht="15" customHeight="1" x14ac:dyDescent="0.2">
      <c r="A1182" s="3"/>
      <c r="B1182" s="3"/>
      <c r="C1182" s="3"/>
      <c r="D1182" s="4"/>
      <c r="E1182" s="3"/>
      <c r="F1182" s="30"/>
      <c r="G1182" s="151"/>
      <c r="H1182" s="30"/>
      <c r="I1182" s="30"/>
      <c r="J1182" s="29"/>
      <c r="K1182" s="29"/>
    </row>
    <row r="1183" spans="1:11" ht="15" customHeight="1" x14ac:dyDescent="0.2">
      <c r="A1183" s="3"/>
      <c r="B1183" s="3"/>
      <c r="C1183" s="3"/>
      <c r="D1183" s="4"/>
      <c r="E1183" s="3"/>
      <c r="F1183" s="30"/>
      <c r="G1183" s="151"/>
      <c r="H1183" s="30"/>
      <c r="I1183" s="30"/>
      <c r="J1183" s="29"/>
      <c r="K1183" s="29"/>
    </row>
    <row r="1184" spans="1:11" ht="15" customHeight="1" x14ac:dyDescent="0.2">
      <c r="A1184" s="3"/>
      <c r="B1184" s="3"/>
      <c r="C1184" s="3"/>
      <c r="D1184" s="4"/>
      <c r="E1184" s="3"/>
      <c r="F1184" s="30"/>
      <c r="G1184" s="151"/>
      <c r="H1184" s="30"/>
      <c r="I1184" s="30"/>
      <c r="J1184" s="29"/>
      <c r="K1184" s="29"/>
    </row>
    <row r="1185" spans="1:11" ht="15" customHeight="1" x14ac:dyDescent="0.2">
      <c r="A1185" s="3"/>
      <c r="B1185" s="3"/>
      <c r="C1185" s="3"/>
      <c r="D1185" s="4"/>
      <c r="E1185" s="3"/>
      <c r="F1185" s="30"/>
      <c r="G1185" s="151"/>
      <c r="H1185" s="30"/>
      <c r="I1185" s="30"/>
      <c r="J1185" s="29"/>
      <c r="K1185" s="29"/>
    </row>
  </sheetData>
  <sheetProtection algorithmName="SHA-512" hashValue="2JQ4nJ/x1M+FHY3Rpgsf+6ntc21Cd8GY+1P1xhjjzve8l9NLRGMtsCC+BD0wIyLCNVuro9BjO1r80yAKO/l9Og==" saltValue="HXbgnrk7ZpfDoPkwyabOhA==" spinCount="100000" sheet="1" objects="1" scenarios="1" formatCells="0" formatColumns="0" formatRows="0"/>
  <autoFilter ref="A14:L755" xr:uid="{00000000-0001-0000-0000-000000000000}"/>
  <customSheetViews>
    <customSheetView guid="{51ADFC03-1D53-4AE2-909B-7D93A8DC249A}" filter="1" showAutoFilter="1">
      <pageMargins left="0.511811024" right="0.511811024" top="0.78740157499999996" bottom="0.78740157499999996" header="0.31496062000000002" footer="0.31496062000000002"/>
      <autoFilter ref="B1:K1" xr:uid="{8A77006A-0845-448F-858E-3F982EFF1645}"/>
    </customSheetView>
    <customSheetView guid="{309DFEE5-7E3D-4535-B22E-0FCC4686606D}" filter="1" showAutoFilter="1">
      <pageMargins left="0.511811024" right="0.511811024" top="0.78740157499999996" bottom="0.78740157499999996" header="0.31496062000000002" footer="0.31496062000000002"/>
      <autoFilter ref="B1:J1" xr:uid="{98C3B2D4-9B4C-4B30-88C0-725BA07584A8}"/>
    </customSheetView>
  </customSheetViews>
  <mergeCells count="6">
    <mergeCell ref="F758:I758"/>
    <mergeCell ref="A755:F755"/>
    <mergeCell ref="G754:I754"/>
    <mergeCell ref="C8:D8"/>
    <mergeCell ref="F10:G10"/>
    <mergeCell ref="G753:I753"/>
  </mergeCells>
  <phoneticPr fontId="22" type="noConversion"/>
  <printOptions horizontalCentered="1" verticalCentered="1"/>
  <pageMargins left="0.23622047244094491" right="0.23622047244094491" top="0.55118110236220474" bottom="0.55118110236220474" header="0.19685039370078741" footer="0.19685039370078741"/>
  <pageSetup paperSize="9" scale="70" fitToHeight="0" orientation="landscape" r:id="rId1"/>
  <rowBreaks count="14" manualBreakCount="14">
    <brk id="49" max="9" man="1"/>
    <brk id="76" max="9" man="1"/>
    <brk id="121" max="9" man="1"/>
    <brk id="171" max="9" man="1"/>
    <brk id="194" max="9" man="1"/>
    <brk id="391" max="9" man="1"/>
    <brk id="420" max="9" man="1"/>
    <brk id="498" max="9" man="1"/>
    <brk id="554" max="9" man="1"/>
    <brk id="586" max="9" man="1"/>
    <brk id="643" max="9" man="1"/>
    <brk id="666" max="9" man="1"/>
    <brk id="702" max="9" man="1"/>
    <brk id="746" max="9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10"/>
  <sheetViews>
    <sheetView zoomScaleNormal="100" zoomScaleSheetLayoutView="100" workbookViewId="0">
      <selection activeCell="B2" sqref="B2:D2"/>
    </sheetView>
  </sheetViews>
  <sheetFormatPr defaultColWidth="14.42578125" defaultRowHeight="15" customHeight="1" x14ac:dyDescent="0.2"/>
  <cols>
    <col min="1" max="1" width="14" style="49" customWidth="1"/>
    <col min="2" max="2" width="79.28515625" style="49" customWidth="1"/>
    <col min="3" max="3" width="29.5703125" style="49" customWidth="1"/>
    <col min="4" max="4" width="21.7109375" style="49" customWidth="1"/>
    <col min="5" max="5" width="15" style="49" bestFit="1" customWidth="1"/>
    <col min="6" max="26" width="9.140625" style="49" customWidth="1"/>
    <col min="27" max="16384" width="14.42578125" style="49"/>
  </cols>
  <sheetData>
    <row r="1" spans="1:26" ht="7.5" customHeight="1" thickBot="1" x14ac:dyDescent="0.25">
      <c r="A1" s="46"/>
      <c r="B1" s="47"/>
      <c r="C1" s="47"/>
      <c r="D1" s="47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8" customHeight="1" x14ac:dyDescent="0.2">
      <c r="A2" s="50"/>
      <c r="B2" s="814"/>
      <c r="C2" s="814"/>
      <c r="D2" s="815"/>
      <c r="E2" s="51"/>
      <c r="F2" s="51"/>
      <c r="G2" s="5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3" customHeight="1" x14ac:dyDescent="0.4">
      <c r="A3" s="7"/>
      <c r="B3" s="40"/>
      <c r="C3" s="40"/>
      <c r="D3" s="98"/>
      <c r="E3" s="40"/>
      <c r="F3" s="40"/>
      <c r="G3" s="40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8" customHeight="1" x14ac:dyDescent="0.2">
      <c r="A4" s="8"/>
      <c r="B4" s="816"/>
      <c r="C4" s="816"/>
      <c r="D4" s="817"/>
      <c r="E4" s="41"/>
      <c r="F4" s="41"/>
      <c r="G4" s="41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18" customHeight="1" x14ac:dyDescent="0.2">
      <c r="A5" s="8"/>
      <c r="B5" s="820"/>
      <c r="C5" s="820"/>
      <c r="D5" s="821"/>
      <c r="E5" s="42"/>
      <c r="F5" s="42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ht="18" customHeight="1" thickBot="1" x14ac:dyDescent="0.25">
      <c r="A6" s="9"/>
      <c r="B6" s="10"/>
      <c r="C6" s="99"/>
      <c r="D6" s="100"/>
      <c r="E6" s="11"/>
      <c r="F6" s="52"/>
      <c r="G6" s="11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ht="18" customHeight="1" x14ac:dyDescent="0.2">
      <c r="A7" s="33" t="s">
        <v>0</v>
      </c>
      <c r="B7" s="39" t="str">
        <f>Orçamento!B6</f>
        <v>CRECHE PQ SUBURBANO</v>
      </c>
      <c r="C7" s="39"/>
      <c r="D7" s="57"/>
      <c r="E7" s="11"/>
      <c r="F7" s="1"/>
      <c r="G7" s="1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ht="18" customHeight="1" x14ac:dyDescent="0.2">
      <c r="A8" s="35"/>
      <c r="B8" s="34"/>
      <c r="C8" s="36"/>
      <c r="D8" s="58"/>
      <c r="E8" s="11"/>
      <c r="F8" s="1"/>
      <c r="G8" s="1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18" customHeight="1" x14ac:dyDescent="0.2">
      <c r="A9" s="37" t="str">
        <f xml:space="preserve"> "Tipo de Intervenção: " &amp;Orçamento!C8</f>
        <v>Tipo de Intervenção: CONSTRUÇÃO DE CRECHE</v>
      </c>
      <c r="B9" s="39"/>
      <c r="C9" s="39" t="str">
        <f>Orçamento!F8</f>
        <v>Área de intervenção:</v>
      </c>
      <c r="D9" s="669">
        <f>Orçamento!I8</f>
        <v>1103.76</v>
      </c>
      <c r="E9" s="11"/>
      <c r="F9" s="813"/>
      <c r="G9" s="813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18" customHeight="1" x14ac:dyDescent="0.2">
      <c r="A10" s="37"/>
      <c r="B10" s="38"/>
      <c r="C10" s="44" t="s">
        <v>3</v>
      </c>
      <c r="D10" s="45" t="e">
        <f>Orçamento!I10</f>
        <v>#VALUE!</v>
      </c>
      <c r="E10" s="11"/>
      <c r="F10" s="13"/>
      <c r="G10" s="14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18" customHeight="1" thickBot="1" x14ac:dyDescent="0.25">
      <c r="A11" s="37" t="s">
        <v>2</v>
      </c>
      <c r="B11" s="39" t="str">
        <f>Orçamento!B10</f>
        <v>RUA SEBASTIÃO ROSALINO - PARQUE SUBURBANO, ITAPEVI - SP</v>
      </c>
      <c r="C11" s="670" t="str">
        <f>Orçamento!F12</f>
        <v>Invest./Área:</v>
      </c>
      <c r="D11" s="228" t="e">
        <f>Orçamento!I12</f>
        <v>#VALUE!</v>
      </c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18" customHeight="1" thickBot="1" x14ac:dyDescent="0.25">
      <c r="A12" s="59"/>
      <c r="B12" s="60"/>
      <c r="C12" s="61"/>
      <c r="D12" s="62"/>
      <c r="E12" s="11"/>
      <c r="F12" s="14"/>
      <c r="G12" s="14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:26" ht="18" customHeight="1" thickBot="1" x14ac:dyDescent="0.25">
      <c r="A13" s="223"/>
      <c r="B13" s="671"/>
      <c r="C13" s="671"/>
      <c r="D13" s="672"/>
      <c r="E13" s="106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39.75" customHeight="1" x14ac:dyDescent="0.2">
      <c r="A14" s="63" t="s">
        <v>98</v>
      </c>
      <c r="B14" s="64" t="s">
        <v>99</v>
      </c>
      <c r="C14" s="64" t="s">
        <v>125</v>
      </c>
      <c r="D14" s="65" t="s">
        <v>11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ht="19.5" customHeight="1" x14ac:dyDescent="0.2">
      <c r="A15" s="66">
        <v>1</v>
      </c>
      <c r="B15" s="67" t="str">
        <f>VLOOKUP(A15,Orçamento!$A$15:$J$659,4,TRUE)</f>
        <v>SERVIÇOS PRELIMINARES</v>
      </c>
      <c r="C15" s="105" t="e">
        <f>VLOOKUP(A15,Orçamento!$A$15:$J$659,5,0)</f>
        <v>#VALUE!</v>
      </c>
      <c r="D15" s="68" t="e">
        <f>C15/$C$42</f>
        <v>#VALUE!</v>
      </c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ht="19.5" customHeight="1" x14ac:dyDescent="0.2">
      <c r="A16" s="66">
        <v>2</v>
      </c>
      <c r="B16" s="67" t="str">
        <f>VLOOKUP(A16,Orçamento!$A$15:$J$659,4,TRUE)</f>
        <v>MOVIMENTO DE TERRA PARA FUNDAÇÕES</v>
      </c>
      <c r="C16" s="105" t="e">
        <f>VLOOKUP(A16,Orçamento!$A$15:$J$659,5,0)</f>
        <v>#VALUE!</v>
      </c>
      <c r="D16" s="68" t="e">
        <f t="shared" ref="D16:D39" si="0">C16/$C$42</f>
        <v>#VALUE!</v>
      </c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ht="19.5" customHeight="1" x14ac:dyDescent="0.2">
      <c r="A17" s="66">
        <v>3</v>
      </c>
      <c r="B17" s="67" t="str">
        <f>VLOOKUP(A17,Orçamento!$A$15:$J$659,4,TRUE)</f>
        <v>FUNDAÇÕES</v>
      </c>
      <c r="C17" s="105" t="e">
        <f>VLOOKUP(A17,Orçamento!$A$15:$J$659,5,0)</f>
        <v>#VALUE!</v>
      </c>
      <c r="D17" s="68" t="e">
        <f t="shared" si="0"/>
        <v>#VALUE!</v>
      </c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ht="19.5" customHeight="1" x14ac:dyDescent="0.2">
      <c r="A18" s="66">
        <v>4</v>
      </c>
      <c r="B18" s="67" t="str">
        <f>VLOOKUP(A18,Orçamento!$A$15:$J$659,4,TRUE)</f>
        <v>SUPERESTRUTURA</v>
      </c>
      <c r="C18" s="105" t="e">
        <f>VLOOKUP(A18,Orçamento!$A$15:$J$659,5,0)</f>
        <v>#VALUE!</v>
      </c>
      <c r="D18" s="68" t="e">
        <f t="shared" si="0"/>
        <v>#VALUE!</v>
      </c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19.5" customHeight="1" x14ac:dyDescent="0.2">
      <c r="A19" s="66">
        <v>5</v>
      </c>
      <c r="B19" s="67" t="str">
        <f>VLOOKUP(A19,Orçamento!$A$15:$J$659,4,TRUE)</f>
        <v>SISTEMA DE VEDAÇÃO VERTICAL</v>
      </c>
      <c r="C19" s="105" t="e">
        <f>VLOOKUP(A19,Orçamento!$A$15:$J$659,5,0)</f>
        <v>#VALUE!</v>
      </c>
      <c r="D19" s="68" t="e">
        <f t="shared" si="0"/>
        <v>#VALUE!</v>
      </c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ht="19.5" customHeight="1" x14ac:dyDescent="0.2">
      <c r="A20" s="66">
        <v>6</v>
      </c>
      <c r="B20" s="67" t="str">
        <f>VLOOKUP(A20,Orçamento!$A$15:$J$659,4,TRUE)</f>
        <v>ESQUADRIAS</v>
      </c>
      <c r="C20" s="105" t="e">
        <f>VLOOKUP(A20,Orçamento!$A$15:$J$659,5,0)</f>
        <v>#VALUE!</v>
      </c>
      <c r="D20" s="68" t="e">
        <f t="shared" si="0"/>
        <v>#VALUE!</v>
      </c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19.5" customHeight="1" x14ac:dyDescent="0.2">
      <c r="A21" s="66">
        <v>7</v>
      </c>
      <c r="B21" s="67" t="str">
        <f>VLOOKUP(A21,Orçamento!$A$15:$J$659,4,TRUE)</f>
        <v>SISTEMAS DE COBERTURA</v>
      </c>
      <c r="C21" s="105" t="e">
        <f>VLOOKUP(A21,Orçamento!$A$15:$J$659,5,0)</f>
        <v>#VALUE!</v>
      </c>
      <c r="D21" s="68" t="e">
        <f t="shared" si="0"/>
        <v>#VALUE!</v>
      </c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19.5" customHeight="1" x14ac:dyDescent="0.2">
      <c r="A22" s="66">
        <v>8</v>
      </c>
      <c r="B22" s="67" t="str">
        <f>VLOOKUP(A22,Orçamento!$A$15:$J$659,4,TRUE)</f>
        <v>IMPERMEABILIZAÇÃO</v>
      </c>
      <c r="C22" s="105" t="e">
        <f>VLOOKUP(A22,Orçamento!$A$15:$J$659,5,0)</f>
        <v>#VALUE!</v>
      </c>
      <c r="D22" s="68" t="e">
        <f t="shared" si="0"/>
        <v>#VALUE!</v>
      </c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9.5" customHeight="1" x14ac:dyDescent="0.2">
      <c r="A23" s="66">
        <v>9</v>
      </c>
      <c r="B23" s="67" t="str">
        <f>VLOOKUP(A23,Orçamento!$A$15:$J$659,4,TRUE)</f>
        <v>REVESTIMENTOS INTERNO E EXTERNO</v>
      </c>
      <c r="C23" s="105" t="e">
        <f>VLOOKUP(A23,Orçamento!$A$15:$J$659,5,0)</f>
        <v>#VALUE!</v>
      </c>
      <c r="D23" s="68" t="e">
        <f t="shared" si="0"/>
        <v>#VALUE!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9.5" customHeight="1" x14ac:dyDescent="0.2">
      <c r="A24" s="66">
        <v>10</v>
      </c>
      <c r="B24" s="67" t="str">
        <f>VLOOKUP(A24,Orçamento!$A$15:$J$659,4,TRUE)</f>
        <v>SISTEMAS DE PISOS</v>
      </c>
      <c r="C24" s="105" t="e">
        <f>VLOOKUP(A24,Orçamento!$A$15:$J$659,5,0)</f>
        <v>#VALUE!</v>
      </c>
      <c r="D24" s="68" t="e">
        <f t="shared" si="0"/>
        <v>#VALUE!</v>
      </c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9.5" customHeight="1" x14ac:dyDescent="0.2">
      <c r="A25" s="66">
        <v>11</v>
      </c>
      <c r="B25" s="67" t="str">
        <f>VLOOKUP(A25,Orçamento!$A$15:$J$659,4,TRUE)</f>
        <v>PINTURAS E ACABAMENTOS</v>
      </c>
      <c r="C25" s="105" t="e">
        <f>VLOOKUP(A25,Orçamento!$A$15:$J$659,5,0)</f>
        <v>#VALUE!</v>
      </c>
      <c r="D25" s="68" t="e">
        <f t="shared" si="0"/>
        <v>#VALUE!</v>
      </c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9.5" customHeight="1" x14ac:dyDescent="0.2">
      <c r="A26" s="66">
        <v>12</v>
      </c>
      <c r="B26" s="67" t="str">
        <f>VLOOKUP(A26,Orçamento!$A$15:$J$659,4,TRUE)</f>
        <v>INSTALAÇÕES DE ÁGUA FRIA</v>
      </c>
      <c r="C26" s="105" t="e">
        <f>VLOOKUP(A26,Orçamento!$A$15:$J$659,5,0)</f>
        <v>#VALUE!</v>
      </c>
      <c r="D26" s="68" t="e">
        <f t="shared" si="0"/>
        <v>#VALUE!</v>
      </c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9.5" customHeight="1" x14ac:dyDescent="0.2">
      <c r="A27" s="66">
        <v>13</v>
      </c>
      <c r="B27" s="67" t="str">
        <f>VLOOKUP(A27,Orçamento!$A$15:$J$659,4,TRUE)</f>
        <v>INSTALAÇÕES DE ÁGUAS PLUVIAIS</v>
      </c>
      <c r="C27" s="105" t="e">
        <f>VLOOKUP(A27,Orçamento!$A$15:$J$659,5,0)</f>
        <v>#VALUE!</v>
      </c>
      <c r="D27" s="68" t="e">
        <f t="shared" si="0"/>
        <v>#VALUE!</v>
      </c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9.5" customHeight="1" x14ac:dyDescent="0.2">
      <c r="A28" s="66">
        <v>14</v>
      </c>
      <c r="B28" s="67" t="str">
        <f>VLOOKUP(A28,Orçamento!$A$15:$J$659,4,TRUE)</f>
        <v>INSTALAÇÕES DE ESGOTO SANITÁRIO</v>
      </c>
      <c r="C28" s="105" t="e">
        <f>VLOOKUP(A28,Orçamento!$A$15:$J$659,5,0)</f>
        <v>#VALUE!</v>
      </c>
      <c r="D28" s="68" t="e">
        <f t="shared" si="0"/>
        <v>#VALUE!</v>
      </c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9.5" customHeight="1" x14ac:dyDescent="0.2">
      <c r="A29" s="66">
        <v>15</v>
      </c>
      <c r="B29" s="67" t="str">
        <f>VLOOKUP(A29,Orçamento!$A$15:$J$659,4,TRUE)</f>
        <v>LOUÇAS, ACESSÓRIOS E METAIS</v>
      </c>
      <c r="C29" s="105" t="e">
        <f>VLOOKUP(A29,Orçamento!$A$15:$J$659,5,0)</f>
        <v>#VALUE!</v>
      </c>
      <c r="D29" s="68" t="e">
        <f t="shared" si="0"/>
        <v>#VALUE!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9.5" customHeight="1" x14ac:dyDescent="0.2">
      <c r="A30" s="66">
        <v>16</v>
      </c>
      <c r="B30" s="67" t="str">
        <f>VLOOKUP(A30,Orçamento!$A$15:$J$659,4,TRUE)</f>
        <v>SISTEMA DE PROTEÇÃO CONTRA INCÊNDIO</v>
      </c>
      <c r="C30" s="105" t="e">
        <f>VLOOKUP(A30,Orçamento!$A$15:$J$659,5,0)</f>
        <v>#VALUE!</v>
      </c>
      <c r="D30" s="68" t="e">
        <f t="shared" si="0"/>
        <v>#VALUE!</v>
      </c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9.5" customHeight="1" x14ac:dyDescent="0.2">
      <c r="A31" s="66">
        <v>17</v>
      </c>
      <c r="B31" s="67" t="str">
        <f>VLOOKUP(A31,Orçamento!$A$15:$J$659,4,TRUE)</f>
        <v>INSTALAÇÕES ELÉTRICAS - 110V</v>
      </c>
      <c r="C31" s="105" t="e">
        <f>VLOOKUP(A31,Orçamento!$A$15:$J$659,5,0)</f>
        <v>#VALUE!</v>
      </c>
      <c r="D31" s="68" t="e">
        <f t="shared" si="0"/>
        <v>#VALUE!</v>
      </c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9.5" customHeight="1" x14ac:dyDescent="0.2">
      <c r="A32" s="66">
        <v>18</v>
      </c>
      <c r="B32" s="67" t="str">
        <f>VLOOKUP(A32,Orçamento!$A$15:$J$659,4,TRUE)</f>
        <v>INSTALAÇÕES DE CABEAMENTO ESTRUTURADO</v>
      </c>
      <c r="C32" s="105" t="e">
        <f>VLOOKUP(A32,Orçamento!$A$15:$J$659,5,0)</f>
        <v>#VALUE!</v>
      </c>
      <c r="D32" s="68" t="e">
        <f t="shared" si="0"/>
        <v>#VALUE!</v>
      </c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27" customHeight="1" x14ac:dyDescent="0.2">
      <c r="A33" s="66">
        <v>19</v>
      </c>
      <c r="B33" s="67" t="str">
        <f>VLOOKUP(A33,Orçamento!$A$15:$J$659,4,TRUE)</f>
        <v>INSTALAÇÕES DO SISTEMA DE PROTEÇÃO CONTRA DESCARGAS ATMOSFÉRICAS (SPDA)</v>
      </c>
      <c r="C33" s="105" t="e">
        <f>VLOOKUP(A33,Orçamento!$A$15:$J$659,5,0)</f>
        <v>#VALUE!</v>
      </c>
      <c r="D33" s="68" t="e">
        <f t="shared" si="0"/>
        <v>#VALUE!</v>
      </c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 ht="19.5" customHeight="1" x14ac:dyDescent="0.2">
      <c r="A34" s="66">
        <v>20</v>
      </c>
      <c r="B34" s="67" t="str">
        <f>VLOOKUP(A34,Orçamento!$A$15:$J$659,4,TRUE)</f>
        <v>INSTALAÇÕES DE CLIMATIZAÇÃO</v>
      </c>
      <c r="C34" s="105" t="e">
        <f>VLOOKUP(A34,Orçamento!$A$15:$J$659,5,0)</f>
        <v>#VALUE!</v>
      </c>
      <c r="D34" s="68" t="e">
        <f t="shared" si="0"/>
        <v>#VALUE!</v>
      </c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6" ht="19.5" customHeight="1" x14ac:dyDescent="0.2">
      <c r="A35" s="66">
        <v>21</v>
      </c>
      <c r="B35" s="67" t="str">
        <f>VLOOKUP(A35,Orçamento!$A$15:$J$659,4,TRUE)</f>
        <v>INSTALAÇÕES DE EXAUSTÃO MECÂNICA</v>
      </c>
      <c r="C35" s="105" t="e">
        <f>VLOOKUP(A35,Orçamento!$A$15:$J$659,5,0)</f>
        <v>#VALUE!</v>
      </c>
      <c r="D35" s="68" t="e">
        <f t="shared" si="0"/>
        <v>#VALUE!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6" ht="19.5" customHeight="1" x14ac:dyDescent="0.2">
      <c r="A36" s="66">
        <v>22</v>
      </c>
      <c r="B36" s="67" t="str">
        <f>VLOOKUP(A36,Orçamento!$A$15:$J$659,4,TRUE)</f>
        <v>INSTALAÇÕES DE GÁS COMBUSTÍVEL</v>
      </c>
      <c r="C36" s="105" t="e">
        <f>VLOOKUP(A36,Orçamento!$A$15:$J$659,5,0)</f>
        <v>#VALUE!</v>
      </c>
      <c r="D36" s="68" t="e">
        <f t="shared" si="0"/>
        <v>#VALUE!</v>
      </c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6" ht="19.5" customHeight="1" x14ac:dyDescent="0.2">
      <c r="A37" s="66">
        <v>23</v>
      </c>
      <c r="B37" s="67" t="str">
        <f>VLOOKUP(A37,Orçamento!$A$15:$J$659,4,TRUE)</f>
        <v>SERVIÇOS COMPLEMENTARES</v>
      </c>
      <c r="C37" s="105" t="e">
        <f>VLOOKUP(A37,Orçamento!$A$15:$J$659,5,0)</f>
        <v>#VALUE!</v>
      </c>
      <c r="D37" s="68" t="e">
        <f t="shared" si="0"/>
        <v>#VALUE!</v>
      </c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 ht="19.5" customHeight="1" x14ac:dyDescent="0.2">
      <c r="A38" s="161">
        <v>24</v>
      </c>
      <c r="B38" s="67" t="str">
        <f>VLOOKUP(A38,Orçamento!$A$15:$J$770,4,TRUE)</f>
        <v>FECHAMENTO - MURO</v>
      </c>
      <c r="C38" s="105" t="e">
        <f>VLOOKUP(A38,Orçamento!$A$15:$J$770,5,0)</f>
        <v>#VALUE!</v>
      </c>
      <c r="D38" s="68" t="e">
        <f t="shared" si="0"/>
        <v>#VALUE!</v>
      </c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6" ht="19.5" customHeight="1" x14ac:dyDescent="0.2">
      <c r="A39" s="173">
        <v>25</v>
      </c>
      <c r="B39" s="170" t="s">
        <v>628</v>
      </c>
      <c r="C39" s="172" t="e">
        <f>Orçamento!E708</f>
        <v>#VALUE!</v>
      </c>
      <c r="D39" s="68" t="e">
        <f t="shared" si="0"/>
        <v>#VALUE!</v>
      </c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ht="19.5" customHeight="1" x14ac:dyDescent="0.2">
      <c r="A40" s="182">
        <v>26</v>
      </c>
      <c r="B40" s="183" t="str">
        <f>Orçamento!D714</f>
        <v>DRENAGEM</v>
      </c>
      <c r="C40" s="184" t="e">
        <f>Orçamento!E714</f>
        <v>#VALUE!</v>
      </c>
      <c r="D40" s="68" t="e">
        <f t="shared" ref="D40" si="1">C40/$C$42</f>
        <v>#VALUE!</v>
      </c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spans="1:26" ht="19.5" customHeight="1" x14ac:dyDescent="0.2">
      <c r="A41" s="174">
        <v>27</v>
      </c>
      <c r="B41" s="171" t="str">
        <f>Orçamento!D723</f>
        <v>IMPLANTAÇÃO</v>
      </c>
      <c r="C41" s="185" t="e">
        <f>Orçamento!E723</f>
        <v>#VALUE!</v>
      </c>
      <c r="D41" s="68" t="e">
        <f t="shared" ref="D41" si="2">C41/$C$42</f>
        <v>#VALUE!</v>
      </c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6" ht="27" customHeight="1" thickBot="1" x14ac:dyDescent="0.25">
      <c r="A42" s="818" t="s">
        <v>100</v>
      </c>
      <c r="B42" s="819"/>
      <c r="C42" s="69" t="e">
        <f>SUM(C15:C41)</f>
        <v>#VALUE!</v>
      </c>
      <c r="D42" s="162" t="e">
        <f>SUM(D15:D41)</f>
        <v>#VALUE!</v>
      </c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2.75" customHeight="1" x14ac:dyDescent="0.2">
      <c r="A43" s="663"/>
      <c r="B43" s="663"/>
      <c r="C43" s="663"/>
      <c r="D43" s="664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14.25" customHeight="1" x14ac:dyDescent="0.2">
      <c r="A44" s="55"/>
      <c r="B44" s="48"/>
      <c r="C44" s="803"/>
      <c r="D44" s="803"/>
      <c r="E44" s="1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4.25" customHeight="1" x14ac:dyDescent="0.2">
      <c r="A45" s="55"/>
      <c r="B45" s="48"/>
      <c r="C45" s="48"/>
      <c r="D45" s="56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14.25" customHeight="1" x14ac:dyDescent="0.2">
      <c r="A46" s="665"/>
      <c r="B46" s="666"/>
      <c r="D46" s="56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14.25" customHeight="1" x14ac:dyDescent="0.2">
      <c r="A47" s="667"/>
      <c r="B47" s="666"/>
      <c r="C47" s="129"/>
      <c r="D47" s="56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14.25" customHeight="1" x14ac:dyDescent="0.2">
      <c r="A48" s="668"/>
      <c r="B48" s="666"/>
      <c r="C48" s="131"/>
      <c r="D48" s="56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14.25" customHeight="1" x14ac:dyDescent="0.2">
      <c r="A49" s="55"/>
      <c r="C49" s="131"/>
      <c r="D49" s="56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14.25" customHeight="1" x14ac:dyDescent="0.2">
      <c r="A50" s="55"/>
      <c r="D50" s="56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14.25" customHeight="1" x14ac:dyDescent="0.2">
      <c r="A51" s="55"/>
      <c r="D51" s="56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14.25" customHeight="1" x14ac:dyDescent="0.2">
      <c r="A52" s="55"/>
      <c r="B52" s="48"/>
      <c r="C52" s="48"/>
      <c r="D52" s="56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14.25" customHeight="1" x14ac:dyDescent="0.2">
      <c r="A53" s="55"/>
      <c r="B53" s="48"/>
      <c r="C53" s="48"/>
      <c r="D53" s="56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4.25" customHeight="1" x14ac:dyDescent="0.2">
      <c r="A54" s="55"/>
      <c r="B54" s="48"/>
      <c r="C54" s="48"/>
      <c r="D54" s="56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4.25" customHeight="1" x14ac:dyDescent="0.2">
      <c r="A55" s="55"/>
      <c r="B55" s="48"/>
      <c r="C55" s="48"/>
      <c r="D55" s="56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4.25" customHeight="1" x14ac:dyDescent="0.2">
      <c r="A56" s="55"/>
      <c r="B56" s="48"/>
      <c r="C56" s="48"/>
      <c r="D56" s="56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14.25" customHeight="1" x14ac:dyDescent="0.2">
      <c r="A57" s="55"/>
      <c r="B57" s="48"/>
      <c r="C57" s="48"/>
      <c r="D57" s="56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ht="14.25" customHeight="1" x14ac:dyDescent="0.2">
      <c r="A58" s="55"/>
      <c r="B58" s="48"/>
      <c r="C58" s="48"/>
      <c r="D58" s="56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ht="14.25" customHeight="1" x14ac:dyDescent="0.2">
      <c r="A59" s="55"/>
      <c r="B59" s="48"/>
      <c r="C59" s="48"/>
      <c r="D59" s="56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14.25" customHeight="1" x14ac:dyDescent="0.2">
      <c r="A60" s="55"/>
      <c r="B60" s="48"/>
      <c r="C60" s="48"/>
      <c r="D60" s="56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14.25" customHeight="1" x14ac:dyDescent="0.2">
      <c r="A61" s="55"/>
      <c r="B61" s="48"/>
      <c r="C61" s="48"/>
      <c r="D61" s="56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14.25" customHeight="1" x14ac:dyDescent="0.2">
      <c r="A62" s="55"/>
      <c r="B62" s="48"/>
      <c r="C62" s="48"/>
      <c r="D62" s="56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4.25" customHeight="1" x14ac:dyDescent="0.2">
      <c r="A63" s="55"/>
      <c r="B63" s="48"/>
      <c r="C63" s="48"/>
      <c r="D63" s="56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4.25" customHeight="1" x14ac:dyDescent="0.2">
      <c r="A64" s="55"/>
      <c r="B64" s="48"/>
      <c r="C64" s="48"/>
      <c r="D64" s="56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4.25" customHeight="1" x14ac:dyDescent="0.2">
      <c r="A65" s="55"/>
      <c r="B65" s="48"/>
      <c r="C65" s="48"/>
      <c r="D65" s="56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14.25" customHeight="1" x14ac:dyDescent="0.2">
      <c r="A66" s="55"/>
      <c r="B66" s="48"/>
      <c r="C66" s="48"/>
      <c r="D66" s="56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14.25" customHeight="1" x14ac:dyDescent="0.2">
      <c r="A67" s="55"/>
      <c r="B67" s="48"/>
      <c r="C67" s="48"/>
      <c r="D67" s="56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ht="14.25" customHeight="1" x14ac:dyDescent="0.2">
      <c r="A68" s="55"/>
      <c r="B68" s="48"/>
      <c r="C68" s="48"/>
      <c r="D68" s="56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ht="14.25" customHeight="1" x14ac:dyDescent="0.2">
      <c r="A69" s="55"/>
      <c r="B69" s="48"/>
      <c r="C69" s="48"/>
      <c r="D69" s="56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ht="14.25" customHeight="1" x14ac:dyDescent="0.2">
      <c r="A70" s="55"/>
      <c r="B70" s="48"/>
      <c r="C70" s="48"/>
      <c r="D70" s="56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ht="14.25" customHeight="1" x14ac:dyDescent="0.2">
      <c r="A71" s="55"/>
      <c r="B71" s="48"/>
      <c r="C71" s="48"/>
      <c r="D71" s="56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14.25" customHeight="1" x14ac:dyDescent="0.2">
      <c r="A72" s="55"/>
      <c r="B72" s="48"/>
      <c r="C72" s="48"/>
      <c r="D72" s="56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14.25" customHeight="1" x14ac:dyDescent="0.2">
      <c r="A73" s="55"/>
      <c r="B73" s="48"/>
      <c r="C73" s="48"/>
      <c r="D73" s="56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4.25" customHeight="1" x14ac:dyDescent="0.2">
      <c r="A74" s="55"/>
      <c r="B74" s="48"/>
      <c r="C74" s="48"/>
      <c r="D74" s="56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 ht="14.25" customHeight="1" x14ac:dyDescent="0.2">
      <c r="A75" s="55"/>
      <c r="B75" s="48"/>
      <c r="C75" s="48"/>
      <c r="D75" s="56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 ht="14.25" customHeight="1" x14ac:dyDescent="0.2">
      <c r="A76" s="55"/>
      <c r="B76" s="48"/>
      <c r="C76" s="48"/>
      <c r="D76" s="56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 ht="14.25" customHeight="1" x14ac:dyDescent="0.2">
      <c r="A77" s="55"/>
      <c r="B77" s="48"/>
      <c r="C77" s="48"/>
      <c r="D77" s="56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 ht="14.25" customHeight="1" x14ac:dyDescent="0.2">
      <c r="A78" s="55"/>
      <c r="B78" s="48"/>
      <c r="C78" s="48"/>
      <c r="D78" s="56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ht="14.25" customHeight="1" x14ac:dyDescent="0.2">
      <c r="A79" s="55"/>
      <c r="B79" s="48"/>
      <c r="C79" s="48"/>
      <c r="D79" s="56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4.25" customHeight="1" x14ac:dyDescent="0.2">
      <c r="A80" s="55"/>
      <c r="B80" s="48"/>
      <c r="C80" s="48"/>
      <c r="D80" s="56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ht="14.25" customHeight="1" x14ac:dyDescent="0.2">
      <c r="A81" s="55"/>
      <c r="B81" s="48"/>
      <c r="C81" s="48"/>
      <c r="D81" s="56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ht="14.25" customHeight="1" x14ac:dyDescent="0.2">
      <c r="A82" s="55"/>
      <c r="B82" s="48"/>
      <c r="C82" s="48"/>
      <c r="D82" s="56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ht="14.25" customHeight="1" x14ac:dyDescent="0.2">
      <c r="A83" s="55"/>
      <c r="B83" s="48"/>
      <c r="C83" s="48"/>
      <c r="D83" s="56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4.25" customHeight="1" x14ac:dyDescent="0.2">
      <c r="A84" s="55"/>
      <c r="B84" s="48"/>
      <c r="C84" s="48"/>
      <c r="D84" s="56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ht="14.25" customHeight="1" x14ac:dyDescent="0.2">
      <c r="A85" s="55"/>
      <c r="B85" s="48"/>
      <c r="C85" s="48"/>
      <c r="D85" s="56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14.25" customHeight="1" x14ac:dyDescent="0.2">
      <c r="A86" s="55"/>
      <c r="B86" s="48"/>
      <c r="C86" s="48"/>
      <c r="D86" s="56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4.25" customHeight="1" x14ac:dyDescent="0.2">
      <c r="A87" s="55"/>
      <c r="B87" s="48"/>
      <c r="C87" s="48"/>
      <c r="D87" s="56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4.25" customHeight="1" x14ac:dyDescent="0.2">
      <c r="A88" s="55"/>
      <c r="B88" s="48"/>
      <c r="C88" s="48"/>
      <c r="D88" s="56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ht="14.25" customHeight="1" x14ac:dyDescent="0.2">
      <c r="A89" s="55"/>
      <c r="B89" s="48"/>
      <c r="C89" s="48"/>
      <c r="D89" s="56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4.25" customHeight="1" x14ac:dyDescent="0.2">
      <c r="A90" s="55"/>
      <c r="B90" s="48"/>
      <c r="C90" s="48"/>
      <c r="D90" s="56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ht="14.25" customHeight="1" x14ac:dyDescent="0.2">
      <c r="A91" s="55"/>
      <c r="B91" s="48"/>
      <c r="C91" s="48"/>
      <c r="D91" s="56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ht="14.25" customHeight="1" x14ac:dyDescent="0.2">
      <c r="A92" s="55"/>
      <c r="B92" s="48"/>
      <c r="C92" s="48"/>
      <c r="D92" s="56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ht="14.25" customHeight="1" x14ac:dyDescent="0.2">
      <c r="A93" s="55"/>
      <c r="B93" s="48"/>
      <c r="C93" s="48"/>
      <c r="D93" s="56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14.25" customHeight="1" x14ac:dyDescent="0.2">
      <c r="A94" s="55"/>
      <c r="B94" s="48"/>
      <c r="C94" s="48"/>
      <c r="D94" s="56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14.25" customHeight="1" x14ac:dyDescent="0.2">
      <c r="A95" s="55"/>
      <c r="B95" s="48"/>
      <c r="C95" s="48"/>
      <c r="D95" s="56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14.25" customHeight="1" x14ac:dyDescent="0.2">
      <c r="A96" s="55"/>
      <c r="B96" s="48"/>
      <c r="C96" s="48"/>
      <c r="D96" s="56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14.25" customHeight="1" x14ac:dyDescent="0.2">
      <c r="A97" s="55"/>
      <c r="B97" s="48"/>
      <c r="C97" s="48"/>
      <c r="D97" s="56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14.25" customHeight="1" x14ac:dyDescent="0.2">
      <c r="A98" s="55"/>
      <c r="B98" s="48"/>
      <c r="C98" s="48"/>
      <c r="D98" s="56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14.25" customHeight="1" x14ac:dyDescent="0.2">
      <c r="A99" s="55"/>
      <c r="B99" s="48"/>
      <c r="C99" s="48"/>
      <c r="D99" s="56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14.25" customHeight="1" x14ac:dyDescent="0.2">
      <c r="A100" s="55"/>
      <c r="B100" s="48"/>
      <c r="C100" s="48"/>
      <c r="D100" s="56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14.25" customHeight="1" x14ac:dyDescent="0.2">
      <c r="A101" s="55"/>
      <c r="B101" s="48"/>
      <c r="C101" s="48"/>
      <c r="D101" s="56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14.25" customHeight="1" x14ac:dyDescent="0.2">
      <c r="A102" s="55"/>
      <c r="B102" s="48"/>
      <c r="C102" s="48"/>
      <c r="D102" s="56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14.25" customHeight="1" x14ac:dyDescent="0.2">
      <c r="A103" s="55"/>
      <c r="B103" s="48"/>
      <c r="C103" s="48"/>
      <c r="D103" s="56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14.25" customHeight="1" x14ac:dyDescent="0.2">
      <c r="A104" s="55"/>
      <c r="B104" s="48"/>
      <c r="C104" s="48"/>
      <c r="D104" s="56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14.25" customHeight="1" x14ac:dyDescent="0.2">
      <c r="A105" s="55"/>
      <c r="B105" s="48"/>
      <c r="C105" s="48"/>
      <c r="D105" s="56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14.25" customHeight="1" x14ac:dyDescent="0.2">
      <c r="A106" s="55"/>
      <c r="B106" s="48"/>
      <c r="C106" s="48"/>
      <c r="D106" s="56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14.25" customHeight="1" x14ac:dyDescent="0.2">
      <c r="A107" s="55"/>
      <c r="B107" s="48"/>
      <c r="C107" s="48"/>
      <c r="D107" s="56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14.25" customHeight="1" x14ac:dyDescent="0.2">
      <c r="A108" s="55"/>
      <c r="B108" s="48"/>
      <c r="C108" s="48"/>
      <c r="D108" s="56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14.25" customHeight="1" x14ac:dyDescent="0.2">
      <c r="A109" s="55"/>
      <c r="B109" s="48"/>
      <c r="C109" s="48"/>
      <c r="D109" s="56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4.25" customHeight="1" x14ac:dyDescent="0.2">
      <c r="A110" s="55"/>
      <c r="B110" s="48"/>
      <c r="C110" s="48"/>
      <c r="D110" s="56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4.25" customHeight="1" x14ac:dyDescent="0.2">
      <c r="A111" s="55"/>
      <c r="B111" s="48"/>
      <c r="C111" s="48"/>
      <c r="D111" s="56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14.25" customHeight="1" x14ac:dyDescent="0.2">
      <c r="A112" s="55"/>
      <c r="B112" s="48"/>
      <c r="C112" s="48"/>
      <c r="D112" s="56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14.25" customHeight="1" x14ac:dyDescent="0.2">
      <c r="A113" s="55"/>
      <c r="B113" s="48"/>
      <c r="C113" s="48"/>
      <c r="D113" s="56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4.25" customHeight="1" x14ac:dyDescent="0.2">
      <c r="A114" s="55"/>
      <c r="B114" s="48"/>
      <c r="C114" s="48"/>
      <c r="D114" s="56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4.25" customHeight="1" x14ac:dyDescent="0.2">
      <c r="A115" s="55"/>
      <c r="B115" s="48"/>
      <c r="C115" s="48"/>
      <c r="D115" s="56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14.25" customHeight="1" x14ac:dyDescent="0.2">
      <c r="A116" s="55"/>
      <c r="B116" s="48"/>
      <c r="C116" s="48"/>
      <c r="D116" s="56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14.25" customHeight="1" x14ac:dyDescent="0.2">
      <c r="A117" s="55"/>
      <c r="B117" s="48"/>
      <c r="C117" s="48"/>
      <c r="D117" s="56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14.25" customHeight="1" x14ac:dyDescent="0.2">
      <c r="A118" s="55"/>
      <c r="B118" s="48"/>
      <c r="C118" s="48"/>
      <c r="D118" s="56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14.25" customHeight="1" x14ac:dyDescent="0.2">
      <c r="A119" s="55"/>
      <c r="B119" s="48"/>
      <c r="C119" s="48"/>
      <c r="D119" s="56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14.25" customHeight="1" x14ac:dyDescent="0.2">
      <c r="A120" s="55"/>
      <c r="B120" s="48"/>
      <c r="C120" s="48"/>
      <c r="D120" s="56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14.25" customHeight="1" x14ac:dyDescent="0.2">
      <c r="A121" s="55"/>
      <c r="B121" s="48"/>
      <c r="C121" s="48"/>
      <c r="D121" s="56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14.25" customHeight="1" x14ac:dyDescent="0.2">
      <c r="A122" s="55"/>
      <c r="B122" s="48"/>
      <c r="C122" s="48"/>
      <c r="D122" s="56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14.25" customHeight="1" x14ac:dyDescent="0.2">
      <c r="A123" s="55"/>
      <c r="B123" s="48"/>
      <c r="C123" s="48"/>
      <c r="D123" s="56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14.25" customHeight="1" x14ac:dyDescent="0.2">
      <c r="A124" s="55"/>
      <c r="B124" s="48"/>
      <c r="C124" s="48"/>
      <c r="D124" s="56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14.25" customHeight="1" x14ac:dyDescent="0.2">
      <c r="A125" s="55"/>
      <c r="B125" s="48"/>
      <c r="C125" s="48"/>
      <c r="D125" s="56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14.25" customHeight="1" x14ac:dyDescent="0.2">
      <c r="A126" s="55"/>
      <c r="B126" s="48"/>
      <c r="C126" s="48"/>
      <c r="D126" s="56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14.25" customHeight="1" x14ac:dyDescent="0.2">
      <c r="A127" s="55"/>
      <c r="B127" s="48"/>
      <c r="C127" s="48"/>
      <c r="D127" s="56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14.25" customHeight="1" x14ac:dyDescent="0.2">
      <c r="A128" s="55"/>
      <c r="B128" s="48"/>
      <c r="C128" s="48"/>
      <c r="D128" s="56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14.25" customHeight="1" x14ac:dyDescent="0.2">
      <c r="A129" s="55"/>
      <c r="B129" s="48"/>
      <c r="C129" s="48"/>
      <c r="D129" s="56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14.25" customHeight="1" x14ac:dyDescent="0.2">
      <c r="A130" s="55"/>
      <c r="B130" s="48"/>
      <c r="C130" s="48"/>
      <c r="D130" s="56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14.25" customHeight="1" x14ac:dyDescent="0.2">
      <c r="A131" s="55"/>
      <c r="B131" s="48"/>
      <c r="C131" s="48"/>
      <c r="D131" s="56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14.25" customHeight="1" x14ac:dyDescent="0.2">
      <c r="A132" s="55"/>
      <c r="B132" s="48"/>
      <c r="C132" s="48"/>
      <c r="D132" s="56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14.25" customHeight="1" x14ac:dyDescent="0.2">
      <c r="A133" s="55"/>
      <c r="B133" s="48"/>
      <c r="C133" s="48"/>
      <c r="D133" s="56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14.25" customHeight="1" x14ac:dyDescent="0.2">
      <c r="A134" s="55"/>
      <c r="B134" s="48"/>
      <c r="C134" s="48"/>
      <c r="D134" s="56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14.25" customHeight="1" x14ac:dyDescent="0.2">
      <c r="A135" s="55"/>
      <c r="B135" s="48"/>
      <c r="C135" s="48"/>
      <c r="D135" s="56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14.25" customHeight="1" x14ac:dyDescent="0.2">
      <c r="A136" s="55"/>
      <c r="B136" s="48"/>
      <c r="C136" s="48"/>
      <c r="D136" s="56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14.25" customHeight="1" x14ac:dyDescent="0.2">
      <c r="A137" s="55"/>
      <c r="B137" s="48"/>
      <c r="C137" s="48"/>
      <c r="D137" s="56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14.25" customHeight="1" x14ac:dyDescent="0.2">
      <c r="A138" s="55"/>
      <c r="B138" s="48"/>
      <c r="C138" s="48"/>
      <c r="D138" s="56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14.25" customHeight="1" x14ac:dyDescent="0.2">
      <c r="A139" s="55"/>
      <c r="B139" s="48"/>
      <c r="C139" s="48"/>
      <c r="D139" s="56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14.25" customHeight="1" x14ac:dyDescent="0.2">
      <c r="A140" s="55"/>
      <c r="B140" s="48"/>
      <c r="C140" s="48"/>
      <c r="D140" s="56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14.25" customHeight="1" x14ac:dyDescent="0.2">
      <c r="A141" s="55"/>
      <c r="B141" s="48"/>
      <c r="C141" s="48"/>
      <c r="D141" s="56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14.25" customHeight="1" x14ac:dyDescent="0.2">
      <c r="A142" s="55"/>
      <c r="B142" s="48"/>
      <c r="C142" s="48"/>
      <c r="D142" s="56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14.25" customHeight="1" x14ac:dyDescent="0.2">
      <c r="A143" s="55"/>
      <c r="B143" s="48"/>
      <c r="C143" s="48"/>
      <c r="D143" s="56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14.25" customHeight="1" x14ac:dyDescent="0.2">
      <c r="A144" s="55"/>
      <c r="B144" s="48"/>
      <c r="C144" s="48"/>
      <c r="D144" s="56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14.25" customHeight="1" x14ac:dyDescent="0.2">
      <c r="A145" s="55"/>
      <c r="B145" s="48"/>
      <c r="C145" s="48"/>
      <c r="D145" s="56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14.25" customHeight="1" x14ac:dyDescent="0.2">
      <c r="A146" s="55"/>
      <c r="B146" s="48"/>
      <c r="C146" s="48"/>
      <c r="D146" s="56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14.25" customHeight="1" x14ac:dyDescent="0.2">
      <c r="A147" s="55"/>
      <c r="B147" s="48"/>
      <c r="C147" s="48"/>
      <c r="D147" s="56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14.25" customHeight="1" x14ac:dyDescent="0.2">
      <c r="A148" s="55"/>
      <c r="B148" s="48"/>
      <c r="C148" s="48"/>
      <c r="D148" s="56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14.25" customHeight="1" x14ac:dyDescent="0.2">
      <c r="A149" s="55"/>
      <c r="B149" s="48"/>
      <c r="C149" s="48"/>
      <c r="D149" s="56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14.25" customHeight="1" x14ac:dyDescent="0.2">
      <c r="A150" s="55"/>
      <c r="B150" s="48"/>
      <c r="C150" s="48"/>
      <c r="D150" s="56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14.25" customHeight="1" x14ac:dyDescent="0.2">
      <c r="A151" s="55"/>
      <c r="B151" s="48"/>
      <c r="C151" s="48"/>
      <c r="D151" s="56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14.25" customHeight="1" x14ac:dyDescent="0.2">
      <c r="A152" s="55"/>
      <c r="B152" s="48"/>
      <c r="C152" s="48"/>
      <c r="D152" s="56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14.25" customHeight="1" x14ac:dyDescent="0.2">
      <c r="A153" s="55"/>
      <c r="B153" s="48"/>
      <c r="C153" s="48"/>
      <c r="D153" s="56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14.25" customHeight="1" x14ac:dyDescent="0.2">
      <c r="A154" s="55"/>
      <c r="B154" s="48"/>
      <c r="C154" s="48"/>
      <c r="D154" s="56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14.25" customHeight="1" x14ac:dyDescent="0.2">
      <c r="A155" s="55"/>
      <c r="B155" s="48"/>
      <c r="C155" s="48"/>
      <c r="D155" s="56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14.25" customHeight="1" x14ac:dyDescent="0.2">
      <c r="A156" s="55"/>
      <c r="B156" s="48"/>
      <c r="C156" s="48"/>
      <c r="D156" s="56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14.25" customHeight="1" x14ac:dyDescent="0.2">
      <c r="A157" s="55"/>
      <c r="B157" s="48"/>
      <c r="C157" s="48"/>
      <c r="D157" s="56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14.25" customHeight="1" x14ac:dyDescent="0.2">
      <c r="A158" s="55"/>
      <c r="B158" s="48"/>
      <c r="C158" s="48"/>
      <c r="D158" s="56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14.25" customHeight="1" x14ac:dyDescent="0.2">
      <c r="A159" s="55"/>
      <c r="B159" s="48"/>
      <c r="C159" s="48"/>
      <c r="D159" s="56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14.25" customHeight="1" x14ac:dyDescent="0.2">
      <c r="A160" s="55"/>
      <c r="B160" s="48"/>
      <c r="C160" s="48"/>
      <c r="D160" s="56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14.25" customHeight="1" x14ac:dyDescent="0.2">
      <c r="A161" s="55"/>
      <c r="B161" s="48"/>
      <c r="C161" s="48"/>
      <c r="D161" s="56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14.25" customHeight="1" x14ac:dyDescent="0.2">
      <c r="A162" s="55"/>
      <c r="B162" s="48"/>
      <c r="C162" s="48"/>
      <c r="D162" s="56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14.25" customHeight="1" x14ac:dyDescent="0.2">
      <c r="A163" s="55"/>
      <c r="B163" s="48"/>
      <c r="C163" s="48"/>
      <c r="D163" s="56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14.25" customHeight="1" x14ac:dyDescent="0.2">
      <c r="A164" s="55"/>
      <c r="B164" s="48"/>
      <c r="C164" s="48"/>
      <c r="D164" s="56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14.25" customHeight="1" x14ac:dyDescent="0.2">
      <c r="A165" s="55"/>
      <c r="B165" s="48"/>
      <c r="C165" s="48"/>
      <c r="D165" s="56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14.25" customHeight="1" x14ac:dyDescent="0.2">
      <c r="A166" s="55"/>
      <c r="B166" s="48"/>
      <c r="C166" s="48"/>
      <c r="D166" s="56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14.25" customHeight="1" x14ac:dyDescent="0.2">
      <c r="A167" s="55"/>
      <c r="B167" s="48"/>
      <c r="C167" s="48"/>
      <c r="D167" s="56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14.25" customHeight="1" x14ac:dyDescent="0.2">
      <c r="A168" s="55"/>
      <c r="B168" s="48"/>
      <c r="C168" s="48"/>
      <c r="D168" s="56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14.25" customHeight="1" x14ac:dyDescent="0.2">
      <c r="A169" s="55"/>
      <c r="B169" s="48"/>
      <c r="C169" s="48"/>
      <c r="D169" s="56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14.25" customHeight="1" x14ac:dyDescent="0.2">
      <c r="A170" s="55"/>
      <c r="B170" s="48"/>
      <c r="C170" s="48"/>
      <c r="D170" s="56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14.25" customHeight="1" x14ac:dyDescent="0.2">
      <c r="A171" s="55"/>
      <c r="B171" s="48"/>
      <c r="C171" s="48"/>
      <c r="D171" s="56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14.25" customHeight="1" x14ac:dyDescent="0.2">
      <c r="A172" s="55"/>
      <c r="B172" s="48"/>
      <c r="C172" s="48"/>
      <c r="D172" s="56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14.25" customHeight="1" x14ac:dyDescent="0.2">
      <c r="A173" s="55"/>
      <c r="B173" s="48"/>
      <c r="C173" s="48"/>
      <c r="D173" s="56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14.25" customHeight="1" x14ac:dyDescent="0.2">
      <c r="A174" s="55"/>
      <c r="B174" s="48"/>
      <c r="C174" s="48"/>
      <c r="D174" s="56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14.25" customHeight="1" x14ac:dyDescent="0.2">
      <c r="A175" s="55"/>
      <c r="B175" s="48"/>
      <c r="C175" s="48"/>
      <c r="D175" s="56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14.25" customHeight="1" x14ac:dyDescent="0.2">
      <c r="A176" s="55"/>
      <c r="B176" s="48"/>
      <c r="C176" s="48"/>
      <c r="D176" s="56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14.25" customHeight="1" x14ac:dyDescent="0.2">
      <c r="A177" s="55"/>
      <c r="B177" s="48"/>
      <c r="C177" s="48"/>
      <c r="D177" s="56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14.25" customHeight="1" x14ac:dyDescent="0.2">
      <c r="A178" s="55"/>
      <c r="B178" s="48"/>
      <c r="C178" s="48"/>
      <c r="D178" s="56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14.25" customHeight="1" x14ac:dyDescent="0.2">
      <c r="A179" s="55"/>
      <c r="B179" s="48"/>
      <c r="C179" s="48"/>
      <c r="D179" s="56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4.25" customHeight="1" x14ac:dyDescent="0.2">
      <c r="A180" s="55"/>
      <c r="B180" s="48"/>
      <c r="C180" s="48"/>
      <c r="D180" s="56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14.25" customHeight="1" x14ac:dyDescent="0.2">
      <c r="A181" s="55"/>
      <c r="B181" s="48"/>
      <c r="C181" s="48"/>
      <c r="D181" s="56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14.25" customHeight="1" x14ac:dyDescent="0.2">
      <c r="A182" s="55"/>
      <c r="B182" s="48"/>
      <c r="C182" s="48"/>
      <c r="D182" s="56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14.25" customHeight="1" x14ac:dyDescent="0.2">
      <c r="A183" s="55"/>
      <c r="B183" s="48"/>
      <c r="C183" s="48"/>
      <c r="D183" s="56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14.25" customHeight="1" x14ac:dyDescent="0.2">
      <c r="A184" s="55"/>
      <c r="B184" s="48"/>
      <c r="C184" s="48"/>
      <c r="D184" s="56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14.25" customHeight="1" x14ac:dyDescent="0.2">
      <c r="A185" s="55"/>
      <c r="B185" s="48"/>
      <c r="C185" s="48"/>
      <c r="D185" s="56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14.25" customHeight="1" x14ac:dyDescent="0.2">
      <c r="A186" s="55"/>
      <c r="B186" s="48"/>
      <c r="C186" s="48"/>
      <c r="D186" s="56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14.25" customHeight="1" x14ac:dyDescent="0.2">
      <c r="A187" s="55"/>
      <c r="B187" s="48"/>
      <c r="C187" s="48"/>
      <c r="D187" s="56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14.25" customHeight="1" x14ac:dyDescent="0.2">
      <c r="A188" s="55"/>
      <c r="B188" s="48"/>
      <c r="C188" s="48"/>
      <c r="D188" s="56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14.25" customHeight="1" x14ac:dyDescent="0.2">
      <c r="A189" s="55"/>
      <c r="B189" s="48"/>
      <c r="C189" s="48"/>
      <c r="D189" s="56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14.25" customHeight="1" x14ac:dyDescent="0.2">
      <c r="A190" s="55"/>
      <c r="B190" s="48"/>
      <c r="C190" s="48"/>
      <c r="D190" s="56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14.25" customHeight="1" x14ac:dyDescent="0.2">
      <c r="A191" s="55"/>
      <c r="B191" s="48"/>
      <c r="C191" s="48"/>
      <c r="D191" s="56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14.25" customHeight="1" x14ac:dyDescent="0.2">
      <c r="A192" s="55"/>
      <c r="B192" s="48"/>
      <c r="C192" s="48"/>
      <c r="D192" s="56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14.25" customHeight="1" x14ac:dyDescent="0.2">
      <c r="A193" s="55"/>
      <c r="B193" s="48"/>
      <c r="C193" s="48"/>
      <c r="D193" s="56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14.25" customHeight="1" x14ac:dyDescent="0.2">
      <c r="A194" s="55"/>
      <c r="B194" s="48"/>
      <c r="C194" s="48"/>
      <c r="D194" s="56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14.25" customHeight="1" x14ac:dyDescent="0.2">
      <c r="A195" s="55"/>
      <c r="B195" s="48"/>
      <c r="C195" s="48"/>
      <c r="D195" s="56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14.25" customHeight="1" x14ac:dyDescent="0.2">
      <c r="A196" s="55"/>
      <c r="B196" s="48"/>
      <c r="C196" s="48"/>
      <c r="D196" s="56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14.25" customHeight="1" x14ac:dyDescent="0.2">
      <c r="A197" s="55"/>
      <c r="B197" s="48"/>
      <c r="C197" s="48"/>
      <c r="D197" s="56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14.25" customHeight="1" x14ac:dyDescent="0.2">
      <c r="A198" s="55"/>
      <c r="B198" s="48"/>
      <c r="C198" s="48"/>
      <c r="D198" s="56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14.25" customHeight="1" x14ac:dyDescent="0.2">
      <c r="A199" s="55"/>
      <c r="B199" s="48"/>
      <c r="C199" s="48"/>
      <c r="D199" s="56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14.25" customHeight="1" x14ac:dyDescent="0.2">
      <c r="A200" s="55"/>
      <c r="B200" s="48"/>
      <c r="C200" s="48"/>
      <c r="D200" s="56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14.25" customHeight="1" x14ac:dyDescent="0.2">
      <c r="A201" s="55"/>
      <c r="B201" s="48"/>
      <c r="C201" s="48"/>
      <c r="D201" s="56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14.25" customHeight="1" x14ac:dyDescent="0.2">
      <c r="A202" s="55"/>
      <c r="B202" s="48"/>
      <c r="C202" s="48"/>
      <c r="D202" s="56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14.25" customHeight="1" x14ac:dyDescent="0.2">
      <c r="A203" s="55"/>
      <c r="B203" s="48"/>
      <c r="C203" s="48"/>
      <c r="D203" s="56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14.25" customHeight="1" x14ac:dyDescent="0.2">
      <c r="A204" s="55"/>
      <c r="B204" s="48"/>
      <c r="C204" s="48"/>
      <c r="D204" s="56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14.25" customHeight="1" x14ac:dyDescent="0.2">
      <c r="A205" s="55"/>
      <c r="B205" s="48"/>
      <c r="C205" s="48"/>
      <c r="D205" s="56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14.25" customHeight="1" x14ac:dyDescent="0.2">
      <c r="A206" s="55"/>
      <c r="B206" s="48"/>
      <c r="C206" s="48"/>
      <c r="D206" s="56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14.25" customHeight="1" x14ac:dyDescent="0.2">
      <c r="A207" s="55"/>
      <c r="B207" s="48"/>
      <c r="C207" s="48"/>
      <c r="D207" s="56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14.25" customHeight="1" x14ac:dyDescent="0.2">
      <c r="A208" s="55"/>
      <c r="B208" s="48"/>
      <c r="C208" s="48"/>
      <c r="D208" s="56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14.25" customHeight="1" x14ac:dyDescent="0.2">
      <c r="A209" s="55"/>
      <c r="B209" s="48"/>
      <c r="C209" s="48"/>
      <c r="D209" s="56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14.25" customHeight="1" x14ac:dyDescent="0.2">
      <c r="A210" s="55"/>
      <c r="B210" s="48"/>
      <c r="C210" s="48"/>
      <c r="D210" s="56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14.25" customHeight="1" x14ac:dyDescent="0.2">
      <c r="A211" s="55"/>
      <c r="B211" s="48"/>
      <c r="C211" s="48"/>
      <c r="D211" s="56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14.25" customHeight="1" x14ac:dyDescent="0.2">
      <c r="A212" s="55"/>
      <c r="B212" s="48"/>
      <c r="C212" s="48"/>
      <c r="D212" s="56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14.25" customHeight="1" x14ac:dyDescent="0.2">
      <c r="A213" s="55"/>
      <c r="B213" s="48"/>
      <c r="C213" s="48"/>
      <c r="D213" s="56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14.25" customHeight="1" x14ac:dyDescent="0.2">
      <c r="A214" s="55"/>
      <c r="B214" s="48"/>
      <c r="C214" s="48"/>
      <c r="D214" s="56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14.25" customHeight="1" x14ac:dyDescent="0.2">
      <c r="A215" s="55"/>
      <c r="B215" s="48"/>
      <c r="C215" s="48"/>
      <c r="D215" s="56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14.25" customHeight="1" x14ac:dyDescent="0.2">
      <c r="A216" s="55"/>
      <c r="B216" s="48"/>
      <c r="C216" s="48"/>
      <c r="D216" s="56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14.25" customHeight="1" x14ac:dyDescent="0.2">
      <c r="A217" s="55"/>
      <c r="B217" s="48"/>
      <c r="C217" s="48"/>
      <c r="D217" s="56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14.25" customHeight="1" x14ac:dyDescent="0.2">
      <c r="A218" s="55"/>
      <c r="B218" s="48"/>
      <c r="C218" s="48"/>
      <c r="D218" s="56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14.25" customHeight="1" x14ac:dyDescent="0.2">
      <c r="A219" s="55"/>
      <c r="B219" s="48"/>
      <c r="C219" s="48"/>
      <c r="D219" s="56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14.25" customHeight="1" x14ac:dyDescent="0.2">
      <c r="A220" s="55"/>
      <c r="B220" s="48"/>
      <c r="C220" s="48"/>
      <c r="D220" s="56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14.25" customHeight="1" x14ac:dyDescent="0.2">
      <c r="A221" s="55"/>
      <c r="B221" s="48"/>
      <c r="C221" s="48"/>
      <c r="D221" s="56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14.25" customHeight="1" x14ac:dyDescent="0.2">
      <c r="A222" s="55"/>
      <c r="B222" s="48"/>
      <c r="C222" s="48"/>
      <c r="D222" s="56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14.25" customHeight="1" x14ac:dyDescent="0.2">
      <c r="A223" s="55"/>
      <c r="B223" s="48"/>
      <c r="C223" s="48"/>
      <c r="D223" s="56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14.25" customHeight="1" x14ac:dyDescent="0.2">
      <c r="A224" s="55"/>
      <c r="B224" s="48"/>
      <c r="C224" s="48"/>
      <c r="D224" s="56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14.25" customHeight="1" x14ac:dyDescent="0.2">
      <c r="A225" s="55"/>
      <c r="B225" s="48"/>
      <c r="C225" s="48"/>
      <c r="D225" s="56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ht="14.25" customHeight="1" x14ac:dyDescent="0.2">
      <c r="A226" s="55"/>
      <c r="B226" s="48"/>
      <c r="C226" s="48"/>
      <c r="D226" s="56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ht="14.25" customHeight="1" x14ac:dyDescent="0.2">
      <c r="A227" s="55"/>
      <c r="B227" s="48"/>
      <c r="C227" s="48"/>
      <c r="D227" s="56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ht="14.25" customHeight="1" x14ac:dyDescent="0.2">
      <c r="A228" s="55"/>
      <c r="B228" s="48"/>
      <c r="C228" s="48"/>
      <c r="D228" s="56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ht="14.25" customHeight="1" x14ac:dyDescent="0.2">
      <c r="A229" s="55"/>
      <c r="B229" s="48"/>
      <c r="C229" s="48"/>
      <c r="D229" s="56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14.25" customHeight="1" x14ac:dyDescent="0.2">
      <c r="A230" s="55"/>
      <c r="B230" s="48"/>
      <c r="C230" s="48"/>
      <c r="D230" s="56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ht="14.25" customHeight="1" x14ac:dyDescent="0.2">
      <c r="A231" s="55"/>
      <c r="B231" s="48"/>
      <c r="C231" s="48"/>
      <c r="D231" s="56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ht="14.25" customHeight="1" x14ac:dyDescent="0.2">
      <c r="A232" s="55"/>
      <c r="B232" s="48"/>
      <c r="C232" s="48"/>
      <c r="D232" s="56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ht="14.25" customHeight="1" x14ac:dyDescent="0.2">
      <c r="A233" s="55"/>
      <c r="B233" s="48"/>
      <c r="C233" s="48"/>
      <c r="D233" s="56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ht="14.25" customHeight="1" x14ac:dyDescent="0.2">
      <c r="A234" s="55"/>
      <c r="B234" s="48"/>
      <c r="C234" s="48"/>
      <c r="D234" s="56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ht="14.25" customHeight="1" x14ac:dyDescent="0.2">
      <c r="A235" s="55"/>
      <c r="B235" s="48"/>
      <c r="C235" s="48"/>
      <c r="D235" s="56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ht="14.25" customHeight="1" x14ac:dyDescent="0.2">
      <c r="A236" s="55"/>
      <c r="B236" s="48"/>
      <c r="C236" s="48"/>
      <c r="D236" s="56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ht="14.25" customHeight="1" x14ac:dyDescent="0.2">
      <c r="A237" s="55"/>
      <c r="B237" s="48"/>
      <c r="C237" s="48"/>
      <c r="D237" s="56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ht="14.25" customHeight="1" x14ac:dyDescent="0.2">
      <c r="A238" s="55"/>
      <c r="B238" s="48"/>
      <c r="C238" s="48"/>
      <c r="D238" s="56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ht="14.25" customHeight="1" x14ac:dyDescent="0.2">
      <c r="A239" s="55"/>
      <c r="B239" s="48"/>
      <c r="C239" s="48"/>
      <c r="D239" s="56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ht="14.25" customHeight="1" x14ac:dyDescent="0.2">
      <c r="A240" s="55"/>
      <c r="B240" s="48"/>
      <c r="C240" s="48"/>
      <c r="D240" s="56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ht="14.25" customHeight="1" x14ac:dyDescent="0.2">
      <c r="A241" s="55"/>
      <c r="B241" s="48"/>
      <c r="C241" s="48"/>
      <c r="D241" s="56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ht="14.25" customHeight="1" x14ac:dyDescent="0.2">
      <c r="A242" s="55"/>
      <c r="B242" s="48"/>
      <c r="C242" s="48"/>
      <c r="D242" s="56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ht="14.25" customHeight="1" x14ac:dyDescent="0.2">
      <c r="A243" s="55"/>
      <c r="B243" s="48"/>
      <c r="C243" s="48"/>
      <c r="D243" s="56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ht="14.25" customHeight="1" x14ac:dyDescent="0.2">
      <c r="A244" s="55"/>
      <c r="B244" s="48"/>
      <c r="C244" s="48"/>
      <c r="D244" s="56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ht="14.25" customHeight="1" x14ac:dyDescent="0.2">
      <c r="A245" s="55"/>
      <c r="B245" s="48"/>
      <c r="C245" s="48"/>
      <c r="D245" s="56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ht="14.25" customHeight="1" x14ac:dyDescent="0.2">
      <c r="A246" s="55"/>
      <c r="B246" s="48"/>
      <c r="C246" s="48"/>
      <c r="D246" s="56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ht="14.25" customHeight="1" x14ac:dyDescent="0.2">
      <c r="A247" s="55"/>
      <c r="B247" s="48"/>
      <c r="C247" s="48"/>
      <c r="D247" s="56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ht="14.25" customHeight="1" x14ac:dyDescent="0.2">
      <c r="A248" s="55"/>
      <c r="B248" s="48"/>
      <c r="C248" s="48"/>
      <c r="D248" s="56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ht="14.25" customHeight="1" x14ac:dyDescent="0.2">
      <c r="A249" s="55"/>
      <c r="B249" s="48"/>
      <c r="C249" s="48"/>
      <c r="D249" s="56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ht="14.25" customHeight="1" x14ac:dyDescent="0.2">
      <c r="A250" s="55"/>
      <c r="B250" s="48"/>
      <c r="C250" s="48"/>
      <c r="D250" s="56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ht="14.25" customHeight="1" x14ac:dyDescent="0.2">
      <c r="A251" s="55"/>
      <c r="B251" s="48"/>
      <c r="C251" s="48"/>
      <c r="D251" s="56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ht="14.25" customHeight="1" x14ac:dyDescent="0.2">
      <c r="A252" s="55"/>
      <c r="B252" s="48"/>
      <c r="C252" s="48"/>
      <c r="D252" s="56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ht="14.25" customHeight="1" x14ac:dyDescent="0.2">
      <c r="A253" s="55"/>
      <c r="B253" s="48"/>
      <c r="C253" s="48"/>
      <c r="D253" s="56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ht="14.25" customHeight="1" x14ac:dyDescent="0.2">
      <c r="A254" s="55"/>
      <c r="B254" s="48"/>
      <c r="C254" s="48"/>
      <c r="D254" s="56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ht="14.25" customHeight="1" x14ac:dyDescent="0.2">
      <c r="A255" s="55"/>
      <c r="B255" s="48"/>
      <c r="C255" s="48"/>
      <c r="D255" s="56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ht="14.25" customHeight="1" x14ac:dyDescent="0.2">
      <c r="A256" s="55"/>
      <c r="B256" s="48"/>
      <c r="C256" s="48"/>
      <c r="D256" s="56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ht="14.25" customHeight="1" x14ac:dyDescent="0.2">
      <c r="A257" s="55"/>
      <c r="B257" s="48"/>
      <c r="C257" s="48"/>
      <c r="D257" s="56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ht="14.25" customHeight="1" x14ac:dyDescent="0.2">
      <c r="A258" s="55"/>
      <c r="B258" s="48"/>
      <c r="C258" s="48"/>
      <c r="D258" s="56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ht="14.25" customHeight="1" x14ac:dyDescent="0.2">
      <c r="A259" s="55"/>
      <c r="B259" s="48"/>
      <c r="C259" s="48"/>
      <c r="D259" s="56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ht="14.25" customHeight="1" x14ac:dyDescent="0.2">
      <c r="A260" s="55"/>
      <c r="B260" s="48"/>
      <c r="C260" s="48"/>
      <c r="D260" s="56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ht="14.25" customHeight="1" x14ac:dyDescent="0.2">
      <c r="A261" s="55"/>
      <c r="B261" s="48"/>
      <c r="C261" s="48"/>
      <c r="D261" s="56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ht="14.25" customHeight="1" x14ac:dyDescent="0.2">
      <c r="A262" s="55"/>
      <c r="B262" s="48"/>
      <c r="C262" s="48"/>
      <c r="D262" s="56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ht="14.25" customHeight="1" x14ac:dyDescent="0.2">
      <c r="A263" s="55"/>
      <c r="B263" s="48"/>
      <c r="C263" s="48"/>
      <c r="D263" s="56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ht="14.25" customHeight="1" x14ac:dyDescent="0.2">
      <c r="A264" s="55"/>
      <c r="B264" s="48"/>
      <c r="C264" s="48"/>
      <c r="D264" s="56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ht="14.25" customHeight="1" x14ac:dyDescent="0.2">
      <c r="A265" s="55"/>
      <c r="B265" s="48"/>
      <c r="C265" s="48"/>
      <c r="D265" s="56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ht="14.25" customHeight="1" x14ac:dyDescent="0.2">
      <c r="A266" s="55"/>
      <c r="B266" s="48"/>
      <c r="C266" s="48"/>
      <c r="D266" s="56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ht="14.25" customHeight="1" x14ac:dyDescent="0.2">
      <c r="A267" s="55"/>
      <c r="B267" s="48"/>
      <c r="C267" s="48"/>
      <c r="D267" s="56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ht="14.25" customHeight="1" x14ac:dyDescent="0.2">
      <c r="A268" s="55"/>
      <c r="B268" s="48"/>
      <c r="C268" s="48"/>
      <c r="D268" s="56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ht="14.25" customHeight="1" x14ac:dyDescent="0.2">
      <c r="A269" s="55"/>
      <c r="B269" s="48"/>
      <c r="C269" s="48"/>
      <c r="D269" s="56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ht="14.25" customHeight="1" x14ac:dyDescent="0.2">
      <c r="A270" s="55"/>
      <c r="B270" s="48"/>
      <c r="C270" s="48"/>
      <c r="D270" s="56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ht="14.25" customHeight="1" x14ac:dyDescent="0.2">
      <c r="A271" s="55"/>
      <c r="B271" s="48"/>
      <c r="C271" s="48"/>
      <c r="D271" s="56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ht="14.25" customHeight="1" x14ac:dyDescent="0.2">
      <c r="A272" s="55"/>
      <c r="B272" s="48"/>
      <c r="C272" s="48"/>
      <c r="D272" s="56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ht="14.25" customHeight="1" x14ac:dyDescent="0.2">
      <c r="A273" s="55"/>
      <c r="B273" s="48"/>
      <c r="C273" s="48"/>
      <c r="D273" s="56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ht="14.25" customHeight="1" x14ac:dyDescent="0.2">
      <c r="A274" s="55"/>
      <c r="B274" s="48"/>
      <c r="C274" s="48"/>
      <c r="D274" s="56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ht="14.25" customHeight="1" x14ac:dyDescent="0.2">
      <c r="A275" s="55"/>
      <c r="B275" s="48"/>
      <c r="C275" s="48"/>
      <c r="D275" s="56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ht="14.25" customHeight="1" x14ac:dyDescent="0.2">
      <c r="A276" s="55"/>
      <c r="B276" s="48"/>
      <c r="C276" s="48"/>
      <c r="D276" s="56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ht="14.25" customHeight="1" x14ac:dyDescent="0.2">
      <c r="A277" s="55"/>
      <c r="B277" s="48"/>
      <c r="C277" s="48"/>
      <c r="D277" s="56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ht="14.25" customHeight="1" x14ac:dyDescent="0.2">
      <c r="A278" s="55"/>
      <c r="B278" s="48"/>
      <c r="C278" s="48"/>
      <c r="D278" s="56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ht="14.25" customHeight="1" x14ac:dyDescent="0.2">
      <c r="A279" s="55"/>
      <c r="B279" s="48"/>
      <c r="C279" s="48"/>
      <c r="D279" s="56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ht="14.25" customHeight="1" x14ac:dyDescent="0.2">
      <c r="A280" s="55"/>
      <c r="B280" s="48"/>
      <c r="C280" s="48"/>
      <c r="D280" s="56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ht="14.25" customHeight="1" x14ac:dyDescent="0.2">
      <c r="A281" s="55"/>
      <c r="B281" s="48"/>
      <c r="C281" s="48"/>
      <c r="D281" s="56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ht="14.25" customHeight="1" x14ac:dyDescent="0.2">
      <c r="A282" s="55"/>
      <c r="B282" s="48"/>
      <c r="C282" s="48"/>
      <c r="D282" s="56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ht="14.25" customHeight="1" x14ac:dyDescent="0.2">
      <c r="A283" s="55"/>
      <c r="B283" s="48"/>
      <c r="C283" s="48"/>
      <c r="D283" s="56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ht="14.25" customHeight="1" x14ac:dyDescent="0.2">
      <c r="A284" s="55"/>
      <c r="B284" s="48"/>
      <c r="C284" s="48"/>
      <c r="D284" s="56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ht="14.25" customHeight="1" x14ac:dyDescent="0.2">
      <c r="A285" s="55"/>
      <c r="B285" s="48"/>
      <c r="C285" s="48"/>
      <c r="D285" s="56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ht="14.25" customHeight="1" x14ac:dyDescent="0.2">
      <c r="A286" s="55"/>
      <c r="B286" s="48"/>
      <c r="C286" s="48"/>
      <c r="D286" s="56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ht="14.25" customHeight="1" x14ac:dyDescent="0.2">
      <c r="A287" s="55"/>
      <c r="B287" s="48"/>
      <c r="C287" s="48"/>
      <c r="D287" s="56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ht="14.25" customHeight="1" x14ac:dyDescent="0.2">
      <c r="A288" s="55"/>
      <c r="B288" s="48"/>
      <c r="C288" s="48"/>
      <c r="D288" s="56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ht="14.25" customHeight="1" x14ac:dyDescent="0.2">
      <c r="A289" s="55"/>
      <c r="B289" s="48"/>
      <c r="C289" s="48"/>
      <c r="D289" s="56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ht="14.25" customHeight="1" x14ac:dyDescent="0.2">
      <c r="A290" s="55"/>
      <c r="B290" s="48"/>
      <c r="C290" s="48"/>
      <c r="D290" s="56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ht="14.25" customHeight="1" x14ac:dyDescent="0.2">
      <c r="A291" s="55"/>
      <c r="B291" s="48"/>
      <c r="C291" s="48"/>
      <c r="D291" s="56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ht="14.25" customHeight="1" x14ac:dyDescent="0.2">
      <c r="A292" s="55"/>
      <c r="B292" s="48"/>
      <c r="C292" s="48"/>
      <c r="D292" s="56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ht="14.25" customHeight="1" x14ac:dyDescent="0.2">
      <c r="A293" s="55"/>
      <c r="B293" s="48"/>
      <c r="C293" s="48"/>
      <c r="D293" s="56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ht="14.25" customHeight="1" x14ac:dyDescent="0.2">
      <c r="A294" s="55"/>
      <c r="B294" s="48"/>
      <c r="C294" s="48"/>
      <c r="D294" s="56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ht="14.25" customHeight="1" x14ac:dyDescent="0.2">
      <c r="A295" s="55"/>
      <c r="B295" s="48"/>
      <c r="C295" s="48"/>
      <c r="D295" s="56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ht="14.25" customHeight="1" x14ac:dyDescent="0.2">
      <c r="A296" s="55"/>
      <c r="B296" s="48"/>
      <c r="C296" s="48"/>
      <c r="D296" s="56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ht="14.25" customHeight="1" x14ac:dyDescent="0.2">
      <c r="A297" s="55"/>
      <c r="B297" s="48"/>
      <c r="C297" s="48"/>
      <c r="D297" s="56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ht="14.25" customHeight="1" x14ac:dyDescent="0.2">
      <c r="A298" s="55"/>
      <c r="B298" s="48"/>
      <c r="C298" s="48"/>
      <c r="D298" s="56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ht="14.25" customHeight="1" x14ac:dyDescent="0.2">
      <c r="A299" s="55"/>
      <c r="B299" s="48"/>
      <c r="C299" s="48"/>
      <c r="D299" s="56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ht="14.25" customHeight="1" x14ac:dyDescent="0.2">
      <c r="A300" s="55"/>
      <c r="B300" s="48"/>
      <c r="C300" s="48"/>
      <c r="D300" s="56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ht="14.25" customHeight="1" x14ac:dyDescent="0.2">
      <c r="A301" s="55"/>
      <c r="B301" s="48"/>
      <c r="C301" s="48"/>
      <c r="D301" s="56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ht="14.25" customHeight="1" x14ac:dyDescent="0.2">
      <c r="A302" s="55"/>
      <c r="B302" s="48"/>
      <c r="C302" s="48"/>
      <c r="D302" s="56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ht="14.25" customHeight="1" x14ac:dyDescent="0.2">
      <c r="A303" s="55"/>
      <c r="B303" s="48"/>
      <c r="C303" s="48"/>
      <c r="D303" s="56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ht="14.25" customHeight="1" x14ac:dyDescent="0.2">
      <c r="A304" s="55"/>
      <c r="B304" s="48"/>
      <c r="C304" s="48"/>
      <c r="D304" s="56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ht="14.25" customHeight="1" x14ac:dyDescent="0.2">
      <c r="A305" s="55"/>
      <c r="B305" s="48"/>
      <c r="C305" s="48"/>
      <c r="D305" s="56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ht="14.25" customHeight="1" x14ac:dyDescent="0.2">
      <c r="A306" s="55"/>
      <c r="B306" s="48"/>
      <c r="C306" s="48"/>
      <c r="D306" s="56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ht="14.25" customHeight="1" x14ac:dyDescent="0.2">
      <c r="A307" s="55"/>
      <c r="B307" s="48"/>
      <c r="C307" s="48"/>
      <c r="D307" s="56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ht="14.25" customHeight="1" x14ac:dyDescent="0.2">
      <c r="A308" s="55"/>
      <c r="B308" s="48"/>
      <c r="C308" s="48"/>
      <c r="D308" s="56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ht="14.25" customHeight="1" x14ac:dyDescent="0.2">
      <c r="A309" s="55"/>
      <c r="B309" s="48"/>
      <c r="C309" s="48"/>
      <c r="D309" s="56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ht="14.25" customHeight="1" x14ac:dyDescent="0.2">
      <c r="A310" s="55"/>
      <c r="B310" s="48"/>
      <c r="C310" s="48"/>
      <c r="D310" s="56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ht="14.25" customHeight="1" x14ac:dyDescent="0.2">
      <c r="A311" s="55"/>
      <c r="B311" s="48"/>
      <c r="C311" s="48"/>
      <c r="D311" s="56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ht="14.25" customHeight="1" x14ac:dyDescent="0.2">
      <c r="A312" s="55"/>
      <c r="B312" s="48"/>
      <c r="C312" s="48"/>
      <c r="D312" s="56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ht="14.25" customHeight="1" x14ac:dyDescent="0.2">
      <c r="A313" s="55"/>
      <c r="B313" s="48"/>
      <c r="C313" s="48"/>
      <c r="D313" s="56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ht="14.25" customHeight="1" x14ac:dyDescent="0.2">
      <c r="A314" s="55"/>
      <c r="B314" s="48"/>
      <c r="C314" s="48"/>
      <c r="D314" s="56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ht="14.25" customHeight="1" x14ac:dyDescent="0.2">
      <c r="A315" s="55"/>
      <c r="B315" s="48"/>
      <c r="C315" s="48"/>
      <c r="D315" s="56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ht="14.25" customHeight="1" x14ac:dyDescent="0.2">
      <c r="A316" s="55"/>
      <c r="B316" s="48"/>
      <c r="C316" s="48"/>
      <c r="D316" s="56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ht="14.25" customHeight="1" x14ac:dyDescent="0.2">
      <c r="A317" s="55"/>
      <c r="B317" s="48"/>
      <c r="C317" s="48"/>
      <c r="D317" s="56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ht="14.25" customHeight="1" x14ac:dyDescent="0.2">
      <c r="A318" s="55"/>
      <c r="B318" s="48"/>
      <c r="C318" s="48"/>
      <c r="D318" s="56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ht="14.25" customHeight="1" x14ac:dyDescent="0.2">
      <c r="A319" s="55"/>
      <c r="B319" s="48"/>
      <c r="C319" s="48"/>
      <c r="D319" s="56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ht="14.25" customHeight="1" x14ac:dyDescent="0.2">
      <c r="A320" s="55"/>
      <c r="B320" s="48"/>
      <c r="C320" s="48"/>
      <c r="D320" s="56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ht="14.25" customHeight="1" x14ac:dyDescent="0.2">
      <c r="A321" s="55"/>
      <c r="B321" s="48"/>
      <c r="C321" s="48"/>
      <c r="D321" s="56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ht="14.25" customHeight="1" x14ac:dyDescent="0.2">
      <c r="A322" s="55"/>
      <c r="B322" s="48"/>
      <c r="C322" s="48"/>
      <c r="D322" s="56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ht="14.25" customHeight="1" x14ac:dyDescent="0.2">
      <c r="A323" s="55"/>
      <c r="B323" s="48"/>
      <c r="C323" s="48"/>
      <c r="D323" s="56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ht="14.25" customHeight="1" x14ac:dyDescent="0.2">
      <c r="A324" s="55"/>
      <c r="B324" s="48"/>
      <c r="C324" s="48"/>
      <c r="D324" s="56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ht="14.25" customHeight="1" x14ac:dyDescent="0.2">
      <c r="A325" s="55"/>
      <c r="B325" s="48"/>
      <c r="C325" s="48"/>
      <c r="D325" s="56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ht="14.25" customHeight="1" x14ac:dyDescent="0.2">
      <c r="A326" s="55"/>
      <c r="B326" s="48"/>
      <c r="C326" s="48"/>
      <c r="D326" s="56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ht="14.25" customHeight="1" x14ac:dyDescent="0.2">
      <c r="A327" s="55"/>
      <c r="B327" s="48"/>
      <c r="C327" s="48"/>
      <c r="D327" s="56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ht="14.25" customHeight="1" x14ac:dyDescent="0.2">
      <c r="A328" s="55"/>
      <c r="B328" s="48"/>
      <c r="C328" s="48"/>
      <c r="D328" s="56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ht="14.25" customHeight="1" x14ac:dyDescent="0.2">
      <c r="A329" s="55"/>
      <c r="B329" s="48"/>
      <c r="C329" s="48"/>
      <c r="D329" s="56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ht="14.25" customHeight="1" x14ac:dyDescent="0.2">
      <c r="A330" s="55"/>
      <c r="B330" s="48"/>
      <c r="C330" s="48"/>
      <c r="D330" s="56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ht="14.25" customHeight="1" x14ac:dyDescent="0.2">
      <c r="A331" s="55"/>
      <c r="B331" s="48"/>
      <c r="C331" s="48"/>
      <c r="D331" s="56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ht="14.25" customHeight="1" x14ac:dyDescent="0.2">
      <c r="A332" s="55"/>
      <c r="B332" s="48"/>
      <c r="C332" s="48"/>
      <c r="D332" s="56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ht="14.25" customHeight="1" x14ac:dyDescent="0.2">
      <c r="A333" s="55"/>
      <c r="B333" s="48"/>
      <c r="C333" s="48"/>
      <c r="D333" s="56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ht="14.25" customHeight="1" x14ac:dyDescent="0.2">
      <c r="A334" s="55"/>
      <c r="B334" s="48"/>
      <c r="C334" s="48"/>
      <c r="D334" s="56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ht="14.25" customHeight="1" x14ac:dyDescent="0.2">
      <c r="A335" s="55"/>
      <c r="B335" s="48"/>
      <c r="C335" s="48"/>
      <c r="D335" s="56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ht="14.25" customHeight="1" x14ac:dyDescent="0.2">
      <c r="A336" s="55"/>
      <c r="B336" s="48"/>
      <c r="C336" s="48"/>
      <c r="D336" s="56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ht="14.25" customHeight="1" x14ac:dyDescent="0.2">
      <c r="A337" s="55"/>
      <c r="B337" s="48"/>
      <c r="C337" s="48"/>
      <c r="D337" s="56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ht="14.25" customHeight="1" x14ac:dyDescent="0.2">
      <c r="A338" s="55"/>
      <c r="B338" s="48"/>
      <c r="C338" s="48"/>
      <c r="D338" s="56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ht="14.25" customHeight="1" x14ac:dyDescent="0.2">
      <c r="A339" s="55"/>
      <c r="B339" s="48"/>
      <c r="C339" s="48"/>
      <c r="D339" s="56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ht="14.25" customHeight="1" x14ac:dyDescent="0.2">
      <c r="A340" s="55"/>
      <c r="B340" s="48"/>
      <c r="C340" s="48"/>
      <c r="D340" s="56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ht="14.25" customHeight="1" x14ac:dyDescent="0.2">
      <c r="A341" s="55"/>
      <c r="B341" s="48"/>
      <c r="C341" s="48"/>
      <c r="D341" s="56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ht="14.25" customHeight="1" x14ac:dyDescent="0.2">
      <c r="A342" s="55"/>
      <c r="B342" s="48"/>
      <c r="C342" s="48"/>
      <c r="D342" s="56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ht="14.25" customHeight="1" x14ac:dyDescent="0.2">
      <c r="A343" s="55"/>
      <c r="B343" s="48"/>
      <c r="C343" s="48"/>
      <c r="D343" s="56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ht="14.25" customHeight="1" x14ac:dyDescent="0.2">
      <c r="A344" s="55"/>
      <c r="B344" s="48"/>
      <c r="C344" s="48"/>
      <c r="D344" s="56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ht="14.25" customHeight="1" x14ac:dyDescent="0.2">
      <c r="A345" s="55"/>
      <c r="B345" s="48"/>
      <c r="C345" s="48"/>
      <c r="D345" s="56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ht="14.25" customHeight="1" x14ac:dyDescent="0.2">
      <c r="A346" s="55"/>
      <c r="B346" s="48"/>
      <c r="C346" s="48"/>
      <c r="D346" s="56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ht="14.25" customHeight="1" x14ac:dyDescent="0.2">
      <c r="A347" s="55"/>
      <c r="B347" s="48"/>
      <c r="C347" s="48"/>
      <c r="D347" s="56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ht="14.25" customHeight="1" x14ac:dyDescent="0.2">
      <c r="A348" s="55"/>
      <c r="B348" s="48"/>
      <c r="C348" s="48"/>
      <c r="D348" s="56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ht="14.25" customHeight="1" x14ac:dyDescent="0.2">
      <c r="A349" s="55"/>
      <c r="B349" s="48"/>
      <c r="C349" s="48"/>
      <c r="D349" s="56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ht="14.25" customHeight="1" x14ac:dyDescent="0.2">
      <c r="A350" s="55"/>
      <c r="B350" s="48"/>
      <c r="C350" s="48"/>
      <c r="D350" s="56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ht="14.25" customHeight="1" x14ac:dyDescent="0.2">
      <c r="A351" s="55"/>
      <c r="B351" s="48"/>
      <c r="C351" s="48"/>
      <c r="D351" s="56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ht="14.25" customHeight="1" x14ac:dyDescent="0.2">
      <c r="A352" s="55"/>
      <c r="B352" s="48"/>
      <c r="C352" s="48"/>
      <c r="D352" s="56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ht="14.25" customHeight="1" x14ac:dyDescent="0.2">
      <c r="A353" s="55"/>
      <c r="B353" s="48"/>
      <c r="C353" s="48"/>
      <c r="D353" s="56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ht="14.25" customHeight="1" x14ac:dyDescent="0.2">
      <c r="A354" s="55"/>
      <c r="B354" s="48"/>
      <c r="C354" s="48"/>
      <c r="D354" s="56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ht="14.25" customHeight="1" x14ac:dyDescent="0.2">
      <c r="A355" s="55"/>
      <c r="B355" s="48"/>
      <c r="C355" s="48"/>
      <c r="D355" s="56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ht="14.25" customHeight="1" x14ac:dyDescent="0.2">
      <c r="A356" s="55"/>
      <c r="B356" s="48"/>
      <c r="C356" s="48"/>
      <c r="D356" s="56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ht="14.25" customHeight="1" x14ac:dyDescent="0.2">
      <c r="A357" s="55"/>
      <c r="B357" s="48"/>
      <c r="C357" s="48"/>
      <c r="D357" s="56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ht="14.25" customHeight="1" x14ac:dyDescent="0.2">
      <c r="A358" s="55"/>
      <c r="B358" s="48"/>
      <c r="C358" s="48"/>
      <c r="D358" s="56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ht="14.25" customHeight="1" x14ac:dyDescent="0.2">
      <c r="A359" s="55"/>
      <c r="B359" s="48"/>
      <c r="C359" s="48"/>
      <c r="D359" s="56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ht="14.25" customHeight="1" x14ac:dyDescent="0.2">
      <c r="A360" s="55"/>
      <c r="B360" s="48"/>
      <c r="C360" s="48"/>
      <c r="D360" s="56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ht="14.25" customHeight="1" x14ac:dyDescent="0.2">
      <c r="A361" s="55"/>
      <c r="B361" s="48"/>
      <c r="C361" s="48"/>
      <c r="D361" s="56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ht="14.25" customHeight="1" x14ac:dyDescent="0.2">
      <c r="A362" s="55"/>
      <c r="B362" s="48"/>
      <c r="C362" s="48"/>
      <c r="D362" s="56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ht="14.25" customHeight="1" x14ac:dyDescent="0.2">
      <c r="A363" s="55"/>
      <c r="B363" s="48"/>
      <c r="C363" s="48"/>
      <c r="D363" s="56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ht="14.25" customHeight="1" x14ac:dyDescent="0.2">
      <c r="A364" s="55"/>
      <c r="B364" s="48"/>
      <c r="C364" s="48"/>
      <c r="D364" s="56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ht="14.25" customHeight="1" x14ac:dyDescent="0.2">
      <c r="A365" s="55"/>
      <c r="B365" s="48"/>
      <c r="C365" s="48"/>
      <c r="D365" s="56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ht="14.25" customHeight="1" x14ac:dyDescent="0.2">
      <c r="A366" s="55"/>
      <c r="B366" s="48"/>
      <c r="C366" s="48"/>
      <c r="D366" s="56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ht="14.25" customHeight="1" x14ac:dyDescent="0.2">
      <c r="A367" s="55"/>
      <c r="B367" s="48"/>
      <c r="C367" s="48"/>
      <c r="D367" s="56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ht="14.25" customHeight="1" x14ac:dyDescent="0.2">
      <c r="A368" s="55"/>
      <c r="B368" s="48"/>
      <c r="C368" s="48"/>
      <c r="D368" s="56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ht="14.25" customHeight="1" x14ac:dyDescent="0.2">
      <c r="A369" s="55"/>
      <c r="B369" s="48"/>
      <c r="C369" s="48"/>
      <c r="D369" s="56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ht="14.25" customHeight="1" x14ac:dyDescent="0.2">
      <c r="A370" s="55"/>
      <c r="B370" s="48"/>
      <c r="C370" s="48"/>
      <c r="D370" s="56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ht="14.25" customHeight="1" x14ac:dyDescent="0.2">
      <c r="A371" s="55"/>
      <c r="B371" s="48"/>
      <c r="C371" s="48"/>
      <c r="D371" s="56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ht="14.25" customHeight="1" x14ac:dyDescent="0.2">
      <c r="A372" s="55"/>
      <c r="B372" s="48"/>
      <c r="C372" s="48"/>
      <c r="D372" s="56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ht="14.25" customHeight="1" x14ac:dyDescent="0.2">
      <c r="A373" s="55"/>
      <c r="B373" s="48"/>
      <c r="C373" s="48"/>
      <c r="D373" s="56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ht="14.25" customHeight="1" x14ac:dyDescent="0.2">
      <c r="A374" s="55"/>
      <c r="B374" s="48"/>
      <c r="C374" s="48"/>
      <c r="D374" s="56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ht="14.25" customHeight="1" x14ac:dyDescent="0.2">
      <c r="A375" s="55"/>
      <c r="B375" s="48"/>
      <c r="C375" s="48"/>
      <c r="D375" s="56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ht="14.25" customHeight="1" x14ac:dyDescent="0.2">
      <c r="A376" s="55"/>
      <c r="B376" s="48"/>
      <c r="C376" s="48"/>
      <c r="D376" s="56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ht="14.25" customHeight="1" x14ac:dyDescent="0.2">
      <c r="A377" s="55"/>
      <c r="B377" s="48"/>
      <c r="C377" s="48"/>
      <c r="D377" s="56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ht="14.25" customHeight="1" x14ac:dyDescent="0.2">
      <c r="A378" s="55"/>
      <c r="B378" s="48"/>
      <c r="C378" s="48"/>
      <c r="D378" s="56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ht="14.25" customHeight="1" x14ac:dyDescent="0.2">
      <c r="A379" s="55"/>
      <c r="B379" s="48"/>
      <c r="C379" s="48"/>
      <c r="D379" s="56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ht="14.25" customHeight="1" x14ac:dyDescent="0.2">
      <c r="A380" s="55"/>
      <c r="B380" s="48"/>
      <c r="C380" s="48"/>
      <c r="D380" s="56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ht="14.25" customHeight="1" x14ac:dyDescent="0.2">
      <c r="A381" s="55"/>
      <c r="B381" s="48"/>
      <c r="C381" s="48"/>
      <c r="D381" s="56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ht="14.25" customHeight="1" x14ac:dyDescent="0.2">
      <c r="A382" s="55"/>
      <c r="B382" s="48"/>
      <c r="C382" s="48"/>
      <c r="D382" s="56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ht="14.25" customHeight="1" x14ac:dyDescent="0.2">
      <c r="A383" s="55"/>
      <c r="B383" s="48"/>
      <c r="C383" s="48"/>
      <c r="D383" s="56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ht="14.25" customHeight="1" x14ac:dyDescent="0.2">
      <c r="A384" s="55"/>
      <c r="B384" s="48"/>
      <c r="C384" s="48"/>
      <c r="D384" s="56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ht="14.25" customHeight="1" x14ac:dyDescent="0.2">
      <c r="A385" s="55"/>
      <c r="B385" s="48"/>
      <c r="C385" s="48"/>
      <c r="D385" s="56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ht="14.25" customHeight="1" x14ac:dyDescent="0.2">
      <c r="A386" s="55"/>
      <c r="B386" s="48"/>
      <c r="C386" s="48"/>
      <c r="D386" s="56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ht="14.25" customHeight="1" x14ac:dyDescent="0.2">
      <c r="A387" s="55"/>
      <c r="B387" s="48"/>
      <c r="C387" s="48"/>
      <c r="D387" s="56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ht="14.25" customHeight="1" x14ac:dyDescent="0.2">
      <c r="A388" s="55"/>
      <c r="B388" s="48"/>
      <c r="C388" s="48"/>
      <c r="D388" s="56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ht="14.25" customHeight="1" x14ac:dyDescent="0.2">
      <c r="A389" s="55"/>
      <c r="B389" s="48"/>
      <c r="C389" s="48"/>
      <c r="D389" s="56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ht="14.25" customHeight="1" x14ac:dyDescent="0.2">
      <c r="A390" s="55"/>
      <c r="B390" s="48"/>
      <c r="C390" s="48"/>
      <c r="D390" s="56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ht="14.25" customHeight="1" x14ac:dyDescent="0.2">
      <c r="A391" s="55"/>
      <c r="B391" s="48"/>
      <c r="C391" s="48"/>
      <c r="D391" s="56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ht="14.25" customHeight="1" x14ac:dyDescent="0.2">
      <c r="A392" s="55"/>
      <c r="B392" s="48"/>
      <c r="C392" s="48"/>
      <c r="D392" s="56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ht="14.25" customHeight="1" x14ac:dyDescent="0.2">
      <c r="A393" s="55"/>
      <c r="B393" s="48"/>
      <c r="C393" s="48"/>
      <c r="D393" s="56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ht="14.25" customHeight="1" x14ac:dyDescent="0.2">
      <c r="A394" s="55"/>
      <c r="B394" s="48"/>
      <c r="C394" s="48"/>
      <c r="D394" s="56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ht="14.25" customHeight="1" x14ac:dyDescent="0.2">
      <c r="A395" s="55"/>
      <c r="B395" s="48"/>
      <c r="C395" s="48"/>
      <c r="D395" s="56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ht="14.25" customHeight="1" x14ac:dyDescent="0.2">
      <c r="A396" s="55"/>
      <c r="B396" s="48"/>
      <c r="C396" s="48"/>
      <c r="D396" s="56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ht="14.25" customHeight="1" x14ac:dyDescent="0.2">
      <c r="A397" s="55"/>
      <c r="B397" s="48"/>
      <c r="C397" s="48"/>
      <c r="D397" s="56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ht="14.25" customHeight="1" x14ac:dyDescent="0.2">
      <c r="A398" s="55"/>
      <c r="B398" s="48"/>
      <c r="C398" s="48"/>
      <c r="D398" s="56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ht="14.25" customHeight="1" x14ac:dyDescent="0.2">
      <c r="A399" s="55"/>
      <c r="B399" s="48"/>
      <c r="C399" s="48"/>
      <c r="D399" s="56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ht="14.25" customHeight="1" x14ac:dyDescent="0.2">
      <c r="A400" s="55"/>
      <c r="B400" s="48"/>
      <c r="C400" s="48"/>
      <c r="D400" s="56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ht="14.25" customHeight="1" x14ac:dyDescent="0.2">
      <c r="A401" s="55"/>
      <c r="B401" s="48"/>
      <c r="C401" s="48"/>
      <c r="D401" s="56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ht="14.25" customHeight="1" x14ac:dyDescent="0.2">
      <c r="A402" s="55"/>
      <c r="B402" s="48"/>
      <c r="C402" s="48"/>
      <c r="D402" s="56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ht="14.25" customHeight="1" x14ac:dyDescent="0.2">
      <c r="A403" s="55"/>
      <c r="B403" s="48"/>
      <c r="C403" s="48"/>
      <c r="D403" s="56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ht="14.25" customHeight="1" x14ac:dyDescent="0.2">
      <c r="A404" s="55"/>
      <c r="B404" s="48"/>
      <c r="C404" s="48"/>
      <c r="D404" s="56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ht="14.25" customHeight="1" x14ac:dyDescent="0.2">
      <c r="A405" s="55"/>
      <c r="B405" s="48"/>
      <c r="C405" s="48"/>
      <c r="D405" s="56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ht="14.25" customHeight="1" x14ac:dyDescent="0.2">
      <c r="A406" s="55"/>
      <c r="B406" s="48"/>
      <c r="C406" s="48"/>
      <c r="D406" s="56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ht="14.25" customHeight="1" x14ac:dyDescent="0.2">
      <c r="A407" s="55"/>
      <c r="B407" s="48"/>
      <c r="C407" s="48"/>
      <c r="D407" s="56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ht="14.25" customHeight="1" x14ac:dyDescent="0.2">
      <c r="A408" s="55"/>
      <c r="B408" s="48"/>
      <c r="C408" s="48"/>
      <c r="D408" s="56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ht="14.25" customHeight="1" x14ac:dyDescent="0.2">
      <c r="A409" s="55"/>
      <c r="B409" s="48"/>
      <c r="C409" s="48"/>
      <c r="D409" s="56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ht="14.25" customHeight="1" x14ac:dyDescent="0.2">
      <c r="A410" s="55"/>
      <c r="B410" s="48"/>
      <c r="C410" s="48"/>
      <c r="D410" s="56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ht="14.25" customHeight="1" x14ac:dyDescent="0.2">
      <c r="A411" s="55"/>
      <c r="B411" s="48"/>
      <c r="C411" s="48"/>
      <c r="D411" s="56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ht="14.25" customHeight="1" x14ac:dyDescent="0.2">
      <c r="A412" s="55"/>
      <c r="B412" s="48"/>
      <c r="C412" s="48"/>
      <c r="D412" s="56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ht="14.25" customHeight="1" x14ac:dyDescent="0.2">
      <c r="A413" s="55"/>
      <c r="B413" s="48"/>
      <c r="C413" s="48"/>
      <c r="D413" s="56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ht="14.25" customHeight="1" x14ac:dyDescent="0.2">
      <c r="A414" s="55"/>
      <c r="B414" s="48"/>
      <c r="C414" s="48"/>
      <c r="D414" s="56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ht="14.25" customHeight="1" x14ac:dyDescent="0.2">
      <c r="A415" s="55"/>
      <c r="B415" s="48"/>
      <c r="C415" s="48"/>
      <c r="D415" s="56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ht="14.25" customHeight="1" x14ac:dyDescent="0.2">
      <c r="A416" s="55"/>
      <c r="B416" s="48"/>
      <c r="C416" s="48"/>
      <c r="D416" s="56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ht="14.25" customHeight="1" x14ac:dyDescent="0.2">
      <c r="A417" s="55"/>
      <c r="B417" s="48"/>
      <c r="C417" s="48"/>
      <c r="D417" s="56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ht="14.25" customHeight="1" x14ac:dyDescent="0.2">
      <c r="A418" s="55"/>
      <c r="B418" s="48"/>
      <c r="C418" s="48"/>
      <c r="D418" s="56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ht="14.25" customHeight="1" x14ac:dyDescent="0.2">
      <c r="A419" s="55"/>
      <c r="B419" s="48"/>
      <c r="C419" s="48"/>
      <c r="D419" s="56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ht="14.25" customHeight="1" x14ac:dyDescent="0.2">
      <c r="A420" s="55"/>
      <c r="B420" s="48"/>
      <c r="C420" s="48"/>
      <c r="D420" s="56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ht="14.25" customHeight="1" x14ac:dyDescent="0.2">
      <c r="A421" s="55"/>
      <c r="B421" s="48"/>
      <c r="C421" s="48"/>
      <c r="D421" s="56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ht="14.25" customHeight="1" x14ac:dyDescent="0.2">
      <c r="A422" s="55"/>
      <c r="B422" s="48"/>
      <c r="C422" s="48"/>
      <c r="D422" s="56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ht="14.25" customHeight="1" x14ac:dyDescent="0.2">
      <c r="A423" s="55"/>
      <c r="B423" s="48"/>
      <c r="C423" s="48"/>
      <c r="D423" s="56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ht="14.25" customHeight="1" x14ac:dyDescent="0.2">
      <c r="A424" s="55"/>
      <c r="B424" s="48"/>
      <c r="C424" s="48"/>
      <c r="D424" s="56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ht="14.25" customHeight="1" x14ac:dyDescent="0.2">
      <c r="A425" s="55"/>
      <c r="B425" s="48"/>
      <c r="C425" s="48"/>
      <c r="D425" s="56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ht="14.25" customHeight="1" x14ac:dyDescent="0.2">
      <c r="A426" s="55"/>
      <c r="B426" s="48"/>
      <c r="C426" s="48"/>
      <c r="D426" s="56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ht="14.25" customHeight="1" x14ac:dyDescent="0.2">
      <c r="A427" s="55"/>
      <c r="B427" s="48"/>
      <c r="C427" s="48"/>
      <c r="D427" s="56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ht="14.25" customHeight="1" x14ac:dyDescent="0.2">
      <c r="A428" s="55"/>
      <c r="B428" s="48"/>
      <c r="C428" s="48"/>
      <c r="D428" s="56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ht="14.25" customHeight="1" x14ac:dyDescent="0.2">
      <c r="A429" s="55"/>
      <c r="B429" s="48"/>
      <c r="C429" s="48"/>
      <c r="D429" s="56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ht="14.25" customHeight="1" x14ac:dyDescent="0.2">
      <c r="A430" s="55"/>
      <c r="B430" s="48"/>
      <c r="C430" s="48"/>
      <c r="D430" s="56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ht="14.25" customHeight="1" x14ac:dyDescent="0.2">
      <c r="A431" s="55"/>
      <c r="B431" s="48"/>
      <c r="C431" s="48"/>
      <c r="D431" s="56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ht="14.25" customHeight="1" x14ac:dyDescent="0.2">
      <c r="A432" s="55"/>
      <c r="B432" s="48"/>
      <c r="C432" s="48"/>
      <c r="D432" s="56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ht="14.25" customHeight="1" x14ac:dyDescent="0.2">
      <c r="A433" s="55"/>
      <c r="B433" s="48"/>
      <c r="C433" s="48"/>
      <c r="D433" s="56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ht="14.25" customHeight="1" x14ac:dyDescent="0.2">
      <c r="A434" s="55"/>
      <c r="B434" s="48"/>
      <c r="C434" s="48"/>
      <c r="D434" s="56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ht="14.25" customHeight="1" x14ac:dyDescent="0.2">
      <c r="A435" s="55"/>
      <c r="B435" s="48"/>
      <c r="C435" s="48"/>
      <c r="D435" s="56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ht="14.25" customHeight="1" x14ac:dyDescent="0.2">
      <c r="A436" s="55"/>
      <c r="B436" s="48"/>
      <c r="C436" s="48"/>
      <c r="D436" s="56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ht="14.25" customHeight="1" x14ac:dyDescent="0.2">
      <c r="A437" s="55"/>
      <c r="B437" s="48"/>
      <c r="C437" s="48"/>
      <c r="D437" s="56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ht="14.25" customHeight="1" x14ac:dyDescent="0.2">
      <c r="A438" s="55"/>
      <c r="B438" s="48"/>
      <c r="C438" s="48"/>
      <c r="D438" s="56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ht="14.25" customHeight="1" x14ac:dyDescent="0.2">
      <c r="A439" s="55"/>
      <c r="B439" s="48"/>
      <c r="C439" s="48"/>
      <c r="D439" s="56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ht="14.25" customHeight="1" x14ac:dyDescent="0.2">
      <c r="A440" s="55"/>
      <c r="B440" s="48"/>
      <c r="C440" s="48"/>
      <c r="D440" s="56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ht="14.25" customHeight="1" x14ac:dyDescent="0.2">
      <c r="A441" s="55"/>
      <c r="B441" s="48"/>
      <c r="C441" s="48"/>
      <c r="D441" s="56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ht="14.25" customHeight="1" x14ac:dyDescent="0.2">
      <c r="A442" s="55"/>
      <c r="B442" s="48"/>
      <c r="C442" s="48"/>
      <c r="D442" s="56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ht="14.25" customHeight="1" x14ac:dyDescent="0.2">
      <c r="A443" s="55"/>
      <c r="B443" s="48"/>
      <c r="C443" s="48"/>
      <c r="D443" s="56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ht="14.25" customHeight="1" x14ac:dyDescent="0.2">
      <c r="A444" s="55"/>
      <c r="B444" s="48"/>
      <c r="C444" s="48"/>
      <c r="D444" s="56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ht="14.25" customHeight="1" x14ac:dyDescent="0.2">
      <c r="A445" s="55"/>
      <c r="B445" s="48"/>
      <c r="C445" s="48"/>
      <c r="D445" s="56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ht="14.25" customHeight="1" x14ac:dyDescent="0.2">
      <c r="A446" s="55"/>
      <c r="B446" s="48"/>
      <c r="C446" s="48"/>
      <c r="D446" s="56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ht="14.25" customHeight="1" x14ac:dyDescent="0.2">
      <c r="A447" s="55"/>
      <c r="B447" s="48"/>
      <c r="C447" s="48"/>
      <c r="D447" s="56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ht="14.25" customHeight="1" x14ac:dyDescent="0.2">
      <c r="A448" s="55"/>
      <c r="B448" s="48"/>
      <c r="C448" s="48"/>
      <c r="D448" s="56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ht="14.25" customHeight="1" x14ac:dyDescent="0.2">
      <c r="A449" s="55"/>
      <c r="B449" s="48"/>
      <c r="C449" s="48"/>
      <c r="D449" s="56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ht="14.25" customHeight="1" x14ac:dyDescent="0.2">
      <c r="A450" s="55"/>
      <c r="B450" s="48"/>
      <c r="C450" s="48"/>
      <c r="D450" s="56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ht="14.25" customHeight="1" x14ac:dyDescent="0.2">
      <c r="A451" s="55"/>
      <c r="B451" s="48"/>
      <c r="C451" s="48"/>
      <c r="D451" s="56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ht="14.25" customHeight="1" x14ac:dyDescent="0.2">
      <c r="A452" s="55"/>
      <c r="B452" s="48"/>
      <c r="C452" s="48"/>
      <c r="D452" s="56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ht="14.25" customHeight="1" x14ac:dyDescent="0.2">
      <c r="A453" s="55"/>
      <c r="B453" s="48"/>
      <c r="C453" s="48"/>
      <c r="D453" s="56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ht="14.25" customHeight="1" x14ac:dyDescent="0.2">
      <c r="A454" s="55"/>
      <c r="B454" s="48"/>
      <c r="C454" s="48"/>
      <c r="D454" s="56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ht="14.25" customHeight="1" x14ac:dyDescent="0.2">
      <c r="A455" s="55"/>
      <c r="B455" s="48"/>
      <c r="C455" s="48"/>
      <c r="D455" s="56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ht="14.25" customHeight="1" x14ac:dyDescent="0.2">
      <c r="A456" s="55"/>
      <c r="B456" s="48"/>
      <c r="C456" s="48"/>
      <c r="D456" s="56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ht="14.25" customHeight="1" x14ac:dyDescent="0.2">
      <c r="A457" s="55"/>
      <c r="B457" s="48"/>
      <c r="C457" s="48"/>
      <c r="D457" s="56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ht="14.25" customHeight="1" x14ac:dyDescent="0.2">
      <c r="A458" s="55"/>
      <c r="B458" s="48"/>
      <c r="C458" s="48"/>
      <c r="D458" s="56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ht="14.25" customHeight="1" x14ac:dyDescent="0.2">
      <c r="A459" s="55"/>
      <c r="B459" s="48"/>
      <c r="C459" s="48"/>
      <c r="D459" s="56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ht="14.25" customHeight="1" x14ac:dyDescent="0.2">
      <c r="A460" s="55"/>
      <c r="B460" s="48"/>
      <c r="C460" s="48"/>
      <c r="D460" s="56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ht="14.25" customHeight="1" x14ac:dyDescent="0.2">
      <c r="A461" s="55"/>
      <c r="B461" s="48"/>
      <c r="C461" s="48"/>
      <c r="D461" s="56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ht="14.25" customHeight="1" x14ac:dyDescent="0.2">
      <c r="A462" s="55"/>
      <c r="B462" s="48"/>
      <c r="C462" s="48"/>
      <c r="D462" s="56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ht="14.25" customHeight="1" x14ac:dyDescent="0.2">
      <c r="A463" s="55"/>
      <c r="B463" s="48"/>
      <c r="C463" s="48"/>
      <c r="D463" s="56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ht="14.25" customHeight="1" x14ac:dyDescent="0.2">
      <c r="A464" s="55"/>
      <c r="B464" s="48"/>
      <c r="C464" s="48"/>
      <c r="D464" s="56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ht="14.25" customHeight="1" x14ac:dyDescent="0.2">
      <c r="A465" s="55"/>
      <c r="B465" s="48"/>
      <c r="C465" s="48"/>
      <c r="D465" s="56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ht="14.25" customHeight="1" x14ac:dyDescent="0.2">
      <c r="A466" s="55"/>
      <c r="B466" s="48"/>
      <c r="C466" s="48"/>
      <c r="D466" s="56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ht="14.25" customHeight="1" x14ac:dyDescent="0.2">
      <c r="A467" s="55"/>
      <c r="B467" s="48"/>
      <c r="C467" s="48"/>
      <c r="D467" s="56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ht="14.25" customHeight="1" x14ac:dyDescent="0.2">
      <c r="A468" s="55"/>
      <c r="B468" s="48"/>
      <c r="C468" s="48"/>
      <c r="D468" s="56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ht="14.25" customHeight="1" x14ac:dyDescent="0.2">
      <c r="A469" s="55"/>
      <c r="B469" s="48"/>
      <c r="C469" s="48"/>
      <c r="D469" s="56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ht="14.25" customHeight="1" x14ac:dyDescent="0.2">
      <c r="A470" s="55"/>
      <c r="B470" s="48"/>
      <c r="C470" s="48"/>
      <c r="D470" s="56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ht="14.25" customHeight="1" x14ac:dyDescent="0.2">
      <c r="A471" s="55"/>
      <c r="B471" s="48"/>
      <c r="C471" s="48"/>
      <c r="D471" s="56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ht="14.25" customHeight="1" x14ac:dyDescent="0.2">
      <c r="A472" s="55"/>
      <c r="B472" s="48"/>
      <c r="C472" s="48"/>
      <c r="D472" s="56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ht="14.25" customHeight="1" x14ac:dyDescent="0.2">
      <c r="A473" s="55"/>
      <c r="B473" s="48"/>
      <c r="C473" s="48"/>
      <c r="D473" s="56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ht="14.25" customHeight="1" x14ac:dyDescent="0.2">
      <c r="A474" s="55"/>
      <c r="B474" s="48"/>
      <c r="C474" s="48"/>
      <c r="D474" s="56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ht="14.25" customHeight="1" x14ac:dyDescent="0.2">
      <c r="A475" s="55"/>
      <c r="B475" s="48"/>
      <c r="C475" s="48"/>
      <c r="D475" s="56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ht="14.25" customHeight="1" x14ac:dyDescent="0.2">
      <c r="A476" s="55"/>
      <c r="B476" s="48"/>
      <c r="C476" s="48"/>
      <c r="D476" s="56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ht="14.25" customHeight="1" x14ac:dyDescent="0.2">
      <c r="A477" s="55"/>
      <c r="B477" s="48"/>
      <c r="C477" s="48"/>
      <c r="D477" s="56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ht="14.25" customHeight="1" x14ac:dyDescent="0.2">
      <c r="A478" s="55"/>
      <c r="B478" s="48"/>
      <c r="C478" s="48"/>
      <c r="D478" s="56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ht="14.25" customHeight="1" x14ac:dyDescent="0.2">
      <c r="A479" s="55"/>
      <c r="B479" s="48"/>
      <c r="C479" s="48"/>
      <c r="D479" s="56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ht="14.25" customHeight="1" x14ac:dyDescent="0.2">
      <c r="A480" s="55"/>
      <c r="B480" s="48"/>
      <c r="C480" s="48"/>
      <c r="D480" s="56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ht="14.25" customHeight="1" x14ac:dyDescent="0.2">
      <c r="A481" s="55"/>
      <c r="B481" s="48"/>
      <c r="C481" s="48"/>
      <c r="D481" s="56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ht="14.25" customHeight="1" x14ac:dyDescent="0.2">
      <c r="A482" s="55"/>
      <c r="B482" s="48"/>
      <c r="C482" s="48"/>
      <c r="D482" s="56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ht="14.25" customHeight="1" x14ac:dyDescent="0.2">
      <c r="A483" s="55"/>
      <c r="B483" s="48"/>
      <c r="C483" s="48"/>
      <c r="D483" s="56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ht="14.25" customHeight="1" x14ac:dyDescent="0.2">
      <c r="A484" s="55"/>
      <c r="B484" s="48"/>
      <c r="C484" s="48"/>
      <c r="D484" s="56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ht="14.25" customHeight="1" x14ac:dyDescent="0.2">
      <c r="A485" s="55"/>
      <c r="B485" s="48"/>
      <c r="C485" s="48"/>
      <c r="D485" s="56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ht="14.25" customHeight="1" x14ac:dyDescent="0.2">
      <c r="A486" s="55"/>
      <c r="B486" s="48"/>
      <c r="C486" s="48"/>
      <c r="D486" s="56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ht="14.25" customHeight="1" x14ac:dyDescent="0.2">
      <c r="A487" s="55"/>
      <c r="B487" s="48"/>
      <c r="C487" s="48"/>
      <c r="D487" s="56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ht="14.25" customHeight="1" x14ac:dyDescent="0.2">
      <c r="A488" s="55"/>
      <c r="B488" s="48"/>
      <c r="C488" s="48"/>
      <c r="D488" s="56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ht="14.25" customHeight="1" x14ac:dyDescent="0.2">
      <c r="A489" s="55"/>
      <c r="B489" s="48"/>
      <c r="C489" s="48"/>
      <c r="D489" s="56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ht="14.25" customHeight="1" x14ac:dyDescent="0.2">
      <c r="A490" s="55"/>
      <c r="B490" s="48"/>
      <c r="C490" s="48"/>
      <c r="D490" s="56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ht="14.25" customHeight="1" x14ac:dyDescent="0.2">
      <c r="A491" s="55"/>
      <c r="B491" s="48"/>
      <c r="C491" s="48"/>
      <c r="D491" s="56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ht="14.25" customHeight="1" x14ac:dyDescent="0.2">
      <c r="A492" s="55"/>
      <c r="B492" s="48"/>
      <c r="C492" s="48"/>
      <c r="D492" s="56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ht="14.25" customHeight="1" x14ac:dyDescent="0.2">
      <c r="A493" s="55"/>
      <c r="B493" s="48"/>
      <c r="C493" s="48"/>
      <c r="D493" s="56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ht="14.25" customHeight="1" x14ac:dyDescent="0.2">
      <c r="A494" s="55"/>
      <c r="B494" s="48"/>
      <c r="C494" s="48"/>
      <c r="D494" s="56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ht="14.25" customHeight="1" x14ac:dyDescent="0.2">
      <c r="A495" s="55"/>
      <c r="B495" s="48"/>
      <c r="C495" s="48"/>
      <c r="D495" s="56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ht="14.25" customHeight="1" x14ac:dyDescent="0.2">
      <c r="A496" s="55"/>
      <c r="B496" s="48"/>
      <c r="C496" s="48"/>
      <c r="D496" s="56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ht="14.25" customHeight="1" x14ac:dyDescent="0.2">
      <c r="A497" s="55"/>
      <c r="B497" s="48"/>
      <c r="C497" s="48"/>
      <c r="D497" s="56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ht="14.25" customHeight="1" x14ac:dyDescent="0.2">
      <c r="A498" s="55"/>
      <c r="B498" s="48"/>
      <c r="C498" s="48"/>
      <c r="D498" s="56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ht="14.25" customHeight="1" x14ac:dyDescent="0.2">
      <c r="A499" s="55"/>
      <c r="B499" s="48"/>
      <c r="C499" s="48"/>
      <c r="D499" s="56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ht="14.25" customHeight="1" x14ac:dyDescent="0.2">
      <c r="A500" s="55"/>
      <c r="B500" s="48"/>
      <c r="C500" s="48"/>
      <c r="D500" s="56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ht="14.25" customHeight="1" x14ac:dyDescent="0.2">
      <c r="A501" s="55"/>
      <c r="B501" s="48"/>
      <c r="C501" s="48"/>
      <c r="D501" s="56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ht="14.25" customHeight="1" x14ac:dyDescent="0.2">
      <c r="A502" s="55"/>
      <c r="B502" s="48"/>
      <c r="C502" s="48"/>
      <c r="D502" s="56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ht="14.25" customHeight="1" x14ac:dyDescent="0.2">
      <c r="A503" s="55"/>
      <c r="B503" s="48"/>
      <c r="C503" s="48"/>
      <c r="D503" s="56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ht="14.25" customHeight="1" x14ac:dyDescent="0.2">
      <c r="A504" s="55"/>
      <c r="B504" s="48"/>
      <c r="C504" s="48"/>
      <c r="D504" s="56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ht="14.25" customHeight="1" x14ac:dyDescent="0.2">
      <c r="A505" s="55"/>
      <c r="B505" s="48"/>
      <c r="C505" s="48"/>
      <c r="D505" s="56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ht="14.25" customHeight="1" x14ac:dyDescent="0.2">
      <c r="A506" s="55"/>
      <c r="B506" s="48"/>
      <c r="C506" s="48"/>
      <c r="D506" s="56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ht="14.25" customHeight="1" x14ac:dyDescent="0.2">
      <c r="A507" s="55"/>
      <c r="B507" s="48"/>
      <c r="C507" s="48"/>
      <c r="D507" s="56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ht="14.25" customHeight="1" x14ac:dyDescent="0.2">
      <c r="A508" s="55"/>
      <c r="B508" s="48"/>
      <c r="C508" s="48"/>
      <c r="D508" s="56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ht="14.25" customHeight="1" x14ac:dyDescent="0.2">
      <c r="A509" s="55"/>
      <c r="B509" s="48"/>
      <c r="C509" s="48"/>
      <c r="D509" s="56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ht="14.25" customHeight="1" x14ac:dyDescent="0.2">
      <c r="A510" s="55"/>
      <c r="B510" s="48"/>
      <c r="C510" s="48"/>
      <c r="D510" s="56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ht="14.25" customHeight="1" x14ac:dyDescent="0.2">
      <c r="A511" s="55"/>
      <c r="B511" s="48"/>
      <c r="C511" s="48"/>
      <c r="D511" s="56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ht="14.25" customHeight="1" x14ac:dyDescent="0.2">
      <c r="A512" s="55"/>
      <c r="B512" s="48"/>
      <c r="C512" s="48"/>
      <c r="D512" s="56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ht="14.25" customHeight="1" x14ac:dyDescent="0.2">
      <c r="A513" s="55"/>
      <c r="B513" s="48"/>
      <c r="C513" s="48"/>
      <c r="D513" s="56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ht="14.25" customHeight="1" x14ac:dyDescent="0.2">
      <c r="A514" s="55"/>
      <c r="B514" s="48"/>
      <c r="C514" s="48"/>
      <c r="D514" s="56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ht="14.25" customHeight="1" x14ac:dyDescent="0.2">
      <c r="A515" s="55"/>
      <c r="B515" s="48"/>
      <c r="C515" s="48"/>
      <c r="D515" s="56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ht="14.25" customHeight="1" x14ac:dyDescent="0.2">
      <c r="A516" s="55"/>
      <c r="B516" s="48"/>
      <c r="C516" s="48"/>
      <c r="D516" s="56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ht="14.25" customHeight="1" x14ac:dyDescent="0.2">
      <c r="A517" s="55"/>
      <c r="B517" s="48"/>
      <c r="C517" s="48"/>
      <c r="D517" s="56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ht="14.25" customHeight="1" x14ac:dyDescent="0.2">
      <c r="A518" s="55"/>
      <c r="B518" s="48"/>
      <c r="C518" s="48"/>
      <c r="D518" s="56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ht="14.25" customHeight="1" x14ac:dyDescent="0.2">
      <c r="A519" s="55"/>
      <c r="B519" s="48"/>
      <c r="C519" s="48"/>
      <c r="D519" s="56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ht="14.25" customHeight="1" x14ac:dyDescent="0.2">
      <c r="A520" s="55"/>
      <c r="B520" s="48"/>
      <c r="C520" s="48"/>
      <c r="D520" s="56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ht="14.25" customHeight="1" x14ac:dyDescent="0.2">
      <c r="A521" s="55"/>
      <c r="B521" s="48"/>
      <c r="C521" s="48"/>
      <c r="D521" s="56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ht="14.25" customHeight="1" x14ac:dyDescent="0.2">
      <c r="A522" s="55"/>
      <c r="B522" s="48"/>
      <c r="C522" s="48"/>
      <c r="D522" s="56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ht="14.25" customHeight="1" x14ac:dyDescent="0.2">
      <c r="A523" s="55"/>
      <c r="B523" s="48"/>
      <c r="C523" s="48"/>
      <c r="D523" s="56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ht="14.25" customHeight="1" x14ac:dyDescent="0.2">
      <c r="A524" s="55"/>
      <c r="B524" s="48"/>
      <c r="C524" s="48"/>
      <c r="D524" s="56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ht="14.25" customHeight="1" x14ac:dyDescent="0.2">
      <c r="A525" s="55"/>
      <c r="B525" s="48"/>
      <c r="C525" s="48"/>
      <c r="D525" s="56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ht="14.25" customHeight="1" x14ac:dyDescent="0.2">
      <c r="A526" s="55"/>
      <c r="B526" s="48"/>
      <c r="C526" s="48"/>
      <c r="D526" s="56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ht="14.25" customHeight="1" x14ac:dyDescent="0.2">
      <c r="A527" s="55"/>
      <c r="B527" s="48"/>
      <c r="C527" s="48"/>
      <c r="D527" s="56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ht="14.25" customHeight="1" x14ac:dyDescent="0.2">
      <c r="A528" s="55"/>
      <c r="B528" s="48"/>
      <c r="C528" s="48"/>
      <c r="D528" s="56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ht="14.25" customHeight="1" x14ac:dyDescent="0.2">
      <c r="A529" s="55"/>
      <c r="B529" s="48"/>
      <c r="C529" s="48"/>
      <c r="D529" s="56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ht="14.25" customHeight="1" x14ac:dyDescent="0.2">
      <c r="A530" s="55"/>
      <c r="B530" s="48"/>
      <c r="C530" s="48"/>
      <c r="D530" s="56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ht="14.25" customHeight="1" x14ac:dyDescent="0.2">
      <c r="A531" s="55"/>
      <c r="B531" s="48"/>
      <c r="C531" s="48"/>
      <c r="D531" s="56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ht="14.25" customHeight="1" x14ac:dyDescent="0.2">
      <c r="A532" s="55"/>
      <c r="B532" s="48"/>
      <c r="C532" s="48"/>
      <c r="D532" s="56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ht="14.25" customHeight="1" x14ac:dyDescent="0.2">
      <c r="A533" s="55"/>
      <c r="B533" s="48"/>
      <c r="C533" s="48"/>
      <c r="D533" s="56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ht="14.25" customHeight="1" x14ac:dyDescent="0.2">
      <c r="A534" s="55"/>
      <c r="B534" s="48"/>
      <c r="C534" s="48"/>
      <c r="D534" s="56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ht="14.25" customHeight="1" x14ac:dyDescent="0.2">
      <c r="A535" s="55"/>
      <c r="B535" s="48"/>
      <c r="C535" s="48"/>
      <c r="D535" s="56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ht="14.25" customHeight="1" x14ac:dyDescent="0.2">
      <c r="A536" s="55"/>
      <c r="B536" s="48"/>
      <c r="C536" s="48"/>
      <c r="D536" s="56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ht="14.25" customHeight="1" x14ac:dyDescent="0.2">
      <c r="A537" s="55"/>
      <c r="B537" s="48"/>
      <c r="C537" s="48"/>
      <c r="D537" s="56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ht="14.25" customHeight="1" x14ac:dyDescent="0.2">
      <c r="A538" s="55"/>
      <c r="B538" s="48"/>
      <c r="C538" s="48"/>
      <c r="D538" s="56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ht="14.25" customHeight="1" x14ac:dyDescent="0.2">
      <c r="A539" s="55"/>
      <c r="B539" s="48"/>
      <c r="C539" s="48"/>
      <c r="D539" s="56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ht="14.25" customHeight="1" x14ac:dyDescent="0.2">
      <c r="A540" s="55"/>
      <c r="B540" s="48"/>
      <c r="C540" s="48"/>
      <c r="D540" s="56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ht="14.25" customHeight="1" x14ac:dyDescent="0.2">
      <c r="A541" s="55"/>
      <c r="B541" s="48"/>
      <c r="C541" s="48"/>
      <c r="D541" s="56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ht="14.25" customHeight="1" x14ac:dyDescent="0.2">
      <c r="A542" s="55"/>
      <c r="B542" s="48"/>
      <c r="C542" s="48"/>
      <c r="D542" s="56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ht="14.25" customHeight="1" x14ac:dyDescent="0.2">
      <c r="A543" s="55"/>
      <c r="B543" s="48"/>
      <c r="C543" s="48"/>
      <c r="D543" s="56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ht="14.25" customHeight="1" x14ac:dyDescent="0.2">
      <c r="A544" s="55"/>
      <c r="B544" s="48"/>
      <c r="C544" s="48"/>
      <c r="D544" s="56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ht="14.25" customHeight="1" x14ac:dyDescent="0.2">
      <c r="A545" s="55"/>
      <c r="B545" s="48"/>
      <c r="C545" s="48"/>
      <c r="D545" s="56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ht="14.25" customHeight="1" x14ac:dyDescent="0.2">
      <c r="A546" s="55"/>
      <c r="B546" s="48"/>
      <c r="C546" s="48"/>
      <c r="D546" s="56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ht="14.25" customHeight="1" x14ac:dyDescent="0.2">
      <c r="A547" s="55"/>
      <c r="B547" s="48"/>
      <c r="C547" s="48"/>
      <c r="D547" s="56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ht="14.25" customHeight="1" x14ac:dyDescent="0.2">
      <c r="A548" s="55"/>
      <c r="B548" s="48"/>
      <c r="C548" s="48"/>
      <c r="D548" s="56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ht="14.25" customHeight="1" x14ac:dyDescent="0.2">
      <c r="A549" s="55"/>
      <c r="B549" s="48"/>
      <c r="C549" s="48"/>
      <c r="D549" s="56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ht="14.25" customHeight="1" x14ac:dyDescent="0.2">
      <c r="A550" s="55"/>
      <c r="B550" s="48"/>
      <c r="C550" s="48"/>
      <c r="D550" s="56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ht="14.25" customHeight="1" x14ac:dyDescent="0.2">
      <c r="A551" s="55"/>
      <c r="B551" s="48"/>
      <c r="C551" s="48"/>
      <c r="D551" s="56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ht="14.25" customHeight="1" x14ac:dyDescent="0.2">
      <c r="A552" s="55"/>
      <c r="B552" s="48"/>
      <c r="C552" s="48"/>
      <c r="D552" s="56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ht="14.25" customHeight="1" x14ac:dyDescent="0.2">
      <c r="A553" s="55"/>
      <c r="B553" s="48"/>
      <c r="C553" s="48"/>
      <c r="D553" s="56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ht="14.25" customHeight="1" x14ac:dyDescent="0.2">
      <c r="A554" s="55"/>
      <c r="B554" s="48"/>
      <c r="C554" s="48"/>
      <c r="D554" s="56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ht="14.25" customHeight="1" x14ac:dyDescent="0.2">
      <c r="A555" s="55"/>
      <c r="B555" s="48"/>
      <c r="C555" s="48"/>
      <c r="D555" s="56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ht="14.25" customHeight="1" x14ac:dyDescent="0.2">
      <c r="A556" s="55"/>
      <c r="B556" s="48"/>
      <c r="C556" s="48"/>
      <c r="D556" s="56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ht="14.25" customHeight="1" x14ac:dyDescent="0.2">
      <c r="A557" s="55"/>
      <c r="B557" s="48"/>
      <c r="C557" s="48"/>
      <c r="D557" s="56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ht="14.25" customHeight="1" x14ac:dyDescent="0.2">
      <c r="A558" s="55"/>
      <c r="B558" s="48"/>
      <c r="C558" s="48"/>
      <c r="D558" s="56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ht="14.25" customHeight="1" x14ac:dyDescent="0.2">
      <c r="A559" s="55"/>
      <c r="B559" s="48"/>
      <c r="C559" s="48"/>
      <c r="D559" s="56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ht="14.25" customHeight="1" x14ac:dyDescent="0.2">
      <c r="A560" s="55"/>
      <c r="B560" s="48"/>
      <c r="C560" s="48"/>
      <c r="D560" s="56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ht="14.25" customHeight="1" x14ac:dyDescent="0.2">
      <c r="A561" s="55"/>
      <c r="B561" s="48"/>
      <c r="C561" s="48"/>
      <c r="D561" s="56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ht="14.25" customHeight="1" x14ac:dyDescent="0.2">
      <c r="A562" s="55"/>
      <c r="B562" s="48"/>
      <c r="C562" s="48"/>
      <c r="D562" s="56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ht="14.25" customHeight="1" x14ac:dyDescent="0.2">
      <c r="A563" s="55"/>
      <c r="B563" s="48"/>
      <c r="C563" s="48"/>
      <c r="D563" s="56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ht="14.25" customHeight="1" x14ac:dyDescent="0.2">
      <c r="A564" s="55"/>
      <c r="B564" s="48"/>
      <c r="C564" s="48"/>
      <c r="D564" s="56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ht="14.25" customHeight="1" x14ac:dyDescent="0.2">
      <c r="A565" s="55"/>
      <c r="B565" s="48"/>
      <c r="C565" s="48"/>
      <c r="D565" s="56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ht="14.25" customHeight="1" x14ac:dyDescent="0.2">
      <c r="A566" s="55"/>
      <c r="B566" s="48"/>
      <c r="C566" s="48"/>
      <c r="D566" s="56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ht="14.25" customHeight="1" x14ac:dyDescent="0.2">
      <c r="A567" s="55"/>
      <c r="B567" s="48"/>
      <c r="C567" s="48"/>
      <c r="D567" s="56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ht="14.25" customHeight="1" x14ac:dyDescent="0.2">
      <c r="A568" s="55"/>
      <c r="B568" s="48"/>
      <c r="C568" s="48"/>
      <c r="D568" s="56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ht="14.25" customHeight="1" x14ac:dyDescent="0.2">
      <c r="A569" s="55"/>
      <c r="B569" s="48"/>
      <c r="C569" s="48"/>
      <c r="D569" s="56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ht="14.25" customHeight="1" x14ac:dyDescent="0.2">
      <c r="A570" s="55"/>
      <c r="B570" s="48"/>
      <c r="C570" s="48"/>
      <c r="D570" s="56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ht="14.25" customHeight="1" x14ac:dyDescent="0.2">
      <c r="A571" s="55"/>
      <c r="B571" s="48"/>
      <c r="C571" s="48"/>
      <c r="D571" s="56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ht="14.25" customHeight="1" x14ac:dyDescent="0.2">
      <c r="A572" s="55"/>
      <c r="B572" s="48"/>
      <c r="C572" s="48"/>
      <c r="D572" s="56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ht="14.25" customHeight="1" x14ac:dyDescent="0.2">
      <c r="A573" s="55"/>
      <c r="B573" s="48"/>
      <c r="C573" s="48"/>
      <c r="D573" s="56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ht="14.25" customHeight="1" x14ac:dyDescent="0.2">
      <c r="A574" s="55"/>
      <c r="B574" s="48"/>
      <c r="C574" s="48"/>
      <c r="D574" s="56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ht="14.25" customHeight="1" x14ac:dyDescent="0.2">
      <c r="A575" s="55"/>
      <c r="B575" s="48"/>
      <c r="C575" s="48"/>
      <c r="D575" s="56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ht="14.25" customHeight="1" x14ac:dyDescent="0.2">
      <c r="A576" s="55"/>
      <c r="B576" s="48"/>
      <c r="C576" s="48"/>
      <c r="D576" s="56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ht="14.25" customHeight="1" x14ac:dyDescent="0.2">
      <c r="A577" s="55"/>
      <c r="B577" s="48"/>
      <c r="C577" s="48"/>
      <c r="D577" s="56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ht="14.25" customHeight="1" x14ac:dyDescent="0.2">
      <c r="A578" s="55"/>
      <c r="B578" s="48"/>
      <c r="C578" s="48"/>
      <c r="D578" s="56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ht="14.25" customHeight="1" x14ac:dyDescent="0.2">
      <c r="A579" s="55"/>
      <c r="B579" s="48"/>
      <c r="C579" s="48"/>
      <c r="D579" s="56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ht="14.25" customHeight="1" x14ac:dyDescent="0.2">
      <c r="A580" s="55"/>
      <c r="B580" s="48"/>
      <c r="C580" s="48"/>
      <c r="D580" s="56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ht="14.25" customHeight="1" x14ac:dyDescent="0.2">
      <c r="A581" s="55"/>
      <c r="B581" s="48"/>
      <c r="C581" s="48"/>
      <c r="D581" s="56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ht="14.25" customHeight="1" x14ac:dyDescent="0.2">
      <c r="A582" s="55"/>
      <c r="B582" s="48"/>
      <c r="C582" s="48"/>
      <c r="D582" s="56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ht="14.25" customHeight="1" x14ac:dyDescent="0.2">
      <c r="A583" s="55"/>
      <c r="B583" s="48"/>
      <c r="C583" s="48"/>
      <c r="D583" s="56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ht="14.25" customHeight="1" x14ac:dyDescent="0.2">
      <c r="A584" s="55"/>
      <c r="B584" s="48"/>
      <c r="C584" s="48"/>
      <c r="D584" s="56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ht="14.25" customHeight="1" x14ac:dyDescent="0.2">
      <c r="A585" s="55"/>
      <c r="B585" s="48"/>
      <c r="C585" s="48"/>
      <c r="D585" s="56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ht="14.25" customHeight="1" x14ac:dyDescent="0.2">
      <c r="A586" s="55"/>
      <c r="B586" s="48"/>
      <c r="C586" s="48"/>
      <c r="D586" s="56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ht="14.25" customHeight="1" x14ac:dyDescent="0.2">
      <c r="A587" s="55"/>
      <c r="B587" s="48"/>
      <c r="C587" s="48"/>
      <c r="D587" s="56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ht="14.25" customHeight="1" x14ac:dyDescent="0.2">
      <c r="A588" s="55"/>
      <c r="B588" s="48"/>
      <c r="C588" s="48"/>
      <c r="D588" s="56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ht="14.25" customHeight="1" x14ac:dyDescent="0.2">
      <c r="A589" s="55"/>
      <c r="B589" s="48"/>
      <c r="C589" s="48"/>
      <c r="D589" s="56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ht="14.25" customHeight="1" x14ac:dyDescent="0.2">
      <c r="A590" s="55"/>
      <c r="B590" s="48"/>
      <c r="C590" s="48"/>
      <c r="D590" s="56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ht="14.25" customHeight="1" x14ac:dyDescent="0.2">
      <c r="A591" s="55"/>
      <c r="B591" s="48"/>
      <c r="C591" s="48"/>
      <c r="D591" s="56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ht="14.25" customHeight="1" x14ac:dyDescent="0.2">
      <c r="A592" s="55"/>
      <c r="B592" s="48"/>
      <c r="C592" s="48"/>
      <c r="D592" s="56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ht="14.25" customHeight="1" x14ac:dyDescent="0.2">
      <c r="A593" s="55"/>
      <c r="B593" s="48"/>
      <c r="C593" s="48"/>
      <c r="D593" s="56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ht="14.25" customHeight="1" x14ac:dyDescent="0.2">
      <c r="A594" s="55"/>
      <c r="B594" s="48"/>
      <c r="C594" s="48"/>
      <c r="D594" s="56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ht="14.25" customHeight="1" x14ac:dyDescent="0.2">
      <c r="A595" s="55"/>
      <c r="B595" s="48"/>
      <c r="C595" s="48"/>
      <c r="D595" s="56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ht="14.25" customHeight="1" x14ac:dyDescent="0.2">
      <c r="A596" s="55"/>
      <c r="B596" s="48"/>
      <c r="C596" s="48"/>
      <c r="D596" s="56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ht="14.25" customHeight="1" x14ac:dyDescent="0.2">
      <c r="A597" s="55"/>
      <c r="B597" s="48"/>
      <c r="C597" s="48"/>
      <c r="D597" s="56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ht="14.25" customHeight="1" x14ac:dyDescent="0.2">
      <c r="A598" s="55"/>
      <c r="B598" s="48"/>
      <c r="C598" s="48"/>
      <c r="D598" s="56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ht="14.25" customHeight="1" x14ac:dyDescent="0.2">
      <c r="A599" s="55"/>
      <c r="B599" s="48"/>
      <c r="C599" s="48"/>
      <c r="D599" s="56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ht="14.25" customHeight="1" x14ac:dyDescent="0.2">
      <c r="A600" s="55"/>
      <c r="B600" s="48"/>
      <c r="C600" s="48"/>
      <c r="D600" s="56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ht="14.25" customHeight="1" x14ac:dyDescent="0.2">
      <c r="A601" s="55"/>
      <c r="B601" s="48"/>
      <c r="C601" s="48"/>
      <c r="D601" s="56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ht="14.25" customHeight="1" x14ac:dyDescent="0.2">
      <c r="A602" s="55"/>
      <c r="B602" s="48"/>
      <c r="C602" s="48"/>
      <c r="D602" s="56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ht="14.25" customHeight="1" x14ac:dyDescent="0.2">
      <c r="A603" s="55"/>
      <c r="B603" s="48"/>
      <c r="C603" s="48"/>
      <c r="D603" s="56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ht="14.25" customHeight="1" x14ac:dyDescent="0.2">
      <c r="A604" s="55"/>
      <c r="B604" s="48"/>
      <c r="C604" s="48"/>
      <c r="D604" s="56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ht="14.25" customHeight="1" x14ac:dyDescent="0.2">
      <c r="A605" s="55"/>
      <c r="B605" s="48"/>
      <c r="C605" s="48"/>
      <c r="D605" s="56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ht="14.25" customHeight="1" x14ac:dyDescent="0.2">
      <c r="A606" s="55"/>
      <c r="B606" s="48"/>
      <c r="C606" s="48"/>
      <c r="D606" s="56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ht="14.25" customHeight="1" x14ac:dyDescent="0.2">
      <c r="A607" s="55"/>
      <c r="B607" s="48"/>
      <c r="C607" s="48"/>
      <c r="D607" s="56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ht="14.25" customHeight="1" x14ac:dyDescent="0.2">
      <c r="A608" s="55"/>
      <c r="B608" s="48"/>
      <c r="C608" s="48"/>
      <c r="D608" s="56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ht="14.25" customHeight="1" x14ac:dyDescent="0.2">
      <c r="A609" s="55"/>
      <c r="B609" s="48"/>
      <c r="C609" s="48"/>
      <c r="D609" s="56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ht="14.25" customHeight="1" x14ac:dyDescent="0.2">
      <c r="A610" s="55"/>
      <c r="B610" s="48"/>
      <c r="C610" s="48"/>
      <c r="D610" s="56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ht="14.25" customHeight="1" x14ac:dyDescent="0.2">
      <c r="A611" s="55"/>
      <c r="B611" s="48"/>
      <c r="C611" s="48"/>
      <c r="D611" s="56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ht="14.25" customHeight="1" x14ac:dyDescent="0.2">
      <c r="A612" s="55"/>
      <c r="B612" s="48"/>
      <c r="C612" s="48"/>
      <c r="D612" s="56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ht="14.25" customHeight="1" x14ac:dyDescent="0.2">
      <c r="A613" s="55"/>
      <c r="B613" s="48"/>
      <c r="C613" s="48"/>
      <c r="D613" s="56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ht="14.25" customHeight="1" x14ac:dyDescent="0.2">
      <c r="A614" s="55"/>
      <c r="B614" s="48"/>
      <c r="C614" s="48"/>
      <c r="D614" s="56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ht="14.25" customHeight="1" x14ac:dyDescent="0.2">
      <c r="A615" s="55"/>
      <c r="B615" s="48"/>
      <c r="C615" s="48"/>
      <c r="D615" s="56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ht="14.25" customHeight="1" x14ac:dyDescent="0.2">
      <c r="A616" s="55"/>
      <c r="B616" s="48"/>
      <c r="C616" s="48"/>
      <c r="D616" s="56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ht="14.25" customHeight="1" x14ac:dyDescent="0.2">
      <c r="A617" s="55"/>
      <c r="B617" s="48"/>
      <c r="C617" s="48"/>
      <c r="D617" s="56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ht="14.25" customHeight="1" x14ac:dyDescent="0.2">
      <c r="A618" s="55"/>
      <c r="B618" s="48"/>
      <c r="C618" s="48"/>
      <c r="D618" s="56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ht="14.25" customHeight="1" x14ac:dyDescent="0.2">
      <c r="A619" s="55"/>
      <c r="B619" s="48"/>
      <c r="C619" s="48"/>
      <c r="D619" s="56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ht="14.25" customHeight="1" x14ac:dyDescent="0.2">
      <c r="A620" s="55"/>
      <c r="B620" s="48"/>
      <c r="C620" s="48"/>
      <c r="D620" s="56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14.25" customHeight="1" x14ac:dyDescent="0.2">
      <c r="A621" s="55"/>
      <c r="B621" s="48"/>
      <c r="C621" s="48"/>
      <c r="D621" s="56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ht="14.25" customHeight="1" x14ac:dyDescent="0.2">
      <c r="A622" s="55"/>
      <c r="B622" s="48"/>
      <c r="C622" s="48"/>
      <c r="D622" s="56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ht="14.25" customHeight="1" x14ac:dyDescent="0.2">
      <c r="A623" s="55"/>
      <c r="B623" s="48"/>
      <c r="C623" s="48"/>
      <c r="D623" s="56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ht="14.25" customHeight="1" x14ac:dyDescent="0.2">
      <c r="A624" s="55"/>
      <c r="B624" s="48"/>
      <c r="C624" s="48"/>
      <c r="D624" s="56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ht="14.25" customHeight="1" x14ac:dyDescent="0.2">
      <c r="A625" s="55"/>
      <c r="B625" s="48"/>
      <c r="C625" s="48"/>
      <c r="D625" s="56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ht="14.25" customHeight="1" x14ac:dyDescent="0.2">
      <c r="A626" s="55"/>
      <c r="B626" s="48"/>
      <c r="C626" s="48"/>
      <c r="D626" s="56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ht="14.25" customHeight="1" x14ac:dyDescent="0.2">
      <c r="A627" s="55"/>
      <c r="B627" s="48"/>
      <c r="C627" s="48"/>
      <c r="D627" s="56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ht="14.25" customHeight="1" x14ac:dyDescent="0.2">
      <c r="A628" s="55"/>
      <c r="B628" s="48"/>
      <c r="C628" s="48"/>
      <c r="D628" s="56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ht="14.25" customHeight="1" x14ac:dyDescent="0.2">
      <c r="A629" s="55"/>
      <c r="B629" s="48"/>
      <c r="C629" s="48"/>
      <c r="D629" s="56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ht="14.25" customHeight="1" x14ac:dyDescent="0.2">
      <c r="A630" s="55"/>
      <c r="B630" s="48"/>
      <c r="C630" s="48"/>
      <c r="D630" s="56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ht="14.25" customHeight="1" x14ac:dyDescent="0.2">
      <c r="A631" s="55"/>
      <c r="B631" s="48"/>
      <c r="C631" s="48"/>
      <c r="D631" s="56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ht="14.25" customHeight="1" x14ac:dyDescent="0.2">
      <c r="A632" s="55"/>
      <c r="B632" s="48"/>
      <c r="C632" s="48"/>
      <c r="D632" s="56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ht="14.25" customHeight="1" x14ac:dyDescent="0.2">
      <c r="A633" s="55"/>
      <c r="B633" s="48"/>
      <c r="C633" s="48"/>
      <c r="D633" s="56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ht="14.25" customHeight="1" x14ac:dyDescent="0.2">
      <c r="A634" s="55"/>
      <c r="B634" s="48"/>
      <c r="C634" s="48"/>
      <c r="D634" s="56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ht="14.25" customHeight="1" x14ac:dyDescent="0.2">
      <c r="A635" s="55"/>
      <c r="B635" s="48"/>
      <c r="C635" s="48"/>
      <c r="D635" s="56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ht="14.25" customHeight="1" x14ac:dyDescent="0.2">
      <c r="A636" s="55"/>
      <c r="B636" s="48"/>
      <c r="C636" s="48"/>
      <c r="D636" s="56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ht="14.25" customHeight="1" x14ac:dyDescent="0.2">
      <c r="A637" s="55"/>
      <c r="B637" s="48"/>
      <c r="C637" s="48"/>
      <c r="D637" s="56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ht="14.25" customHeight="1" x14ac:dyDescent="0.2">
      <c r="A638" s="55"/>
      <c r="B638" s="48"/>
      <c r="C638" s="48"/>
      <c r="D638" s="56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ht="14.25" customHeight="1" x14ac:dyDescent="0.2">
      <c r="A639" s="55"/>
      <c r="B639" s="48"/>
      <c r="C639" s="48"/>
      <c r="D639" s="56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ht="14.25" customHeight="1" x14ac:dyDescent="0.2">
      <c r="A640" s="55"/>
      <c r="B640" s="48"/>
      <c r="C640" s="48"/>
      <c r="D640" s="56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ht="14.25" customHeight="1" x14ac:dyDescent="0.2">
      <c r="A641" s="55"/>
      <c r="B641" s="48"/>
      <c r="C641" s="48"/>
      <c r="D641" s="56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ht="14.25" customHeight="1" x14ac:dyDescent="0.2">
      <c r="A642" s="55"/>
      <c r="B642" s="48"/>
      <c r="C642" s="48"/>
      <c r="D642" s="56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ht="14.25" customHeight="1" x14ac:dyDescent="0.2">
      <c r="A643" s="55"/>
      <c r="B643" s="48"/>
      <c r="C643" s="48"/>
      <c r="D643" s="56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ht="14.25" customHeight="1" x14ac:dyDescent="0.2">
      <c r="A644" s="55"/>
      <c r="B644" s="48"/>
      <c r="C644" s="48"/>
      <c r="D644" s="56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ht="14.25" customHeight="1" x14ac:dyDescent="0.2">
      <c r="A645" s="55"/>
      <c r="B645" s="48"/>
      <c r="C645" s="48"/>
      <c r="D645" s="56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ht="14.25" customHeight="1" x14ac:dyDescent="0.2">
      <c r="A646" s="55"/>
      <c r="B646" s="48"/>
      <c r="C646" s="48"/>
      <c r="D646" s="56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ht="14.25" customHeight="1" x14ac:dyDescent="0.2">
      <c r="A647" s="55"/>
      <c r="B647" s="48"/>
      <c r="C647" s="48"/>
      <c r="D647" s="56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ht="14.25" customHeight="1" x14ac:dyDescent="0.2">
      <c r="A648" s="55"/>
      <c r="B648" s="48"/>
      <c r="C648" s="48"/>
      <c r="D648" s="56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ht="14.25" customHeight="1" x14ac:dyDescent="0.2">
      <c r="A649" s="55"/>
      <c r="B649" s="48"/>
      <c r="C649" s="48"/>
      <c r="D649" s="56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ht="14.25" customHeight="1" x14ac:dyDescent="0.2">
      <c r="A650" s="55"/>
      <c r="B650" s="48"/>
      <c r="C650" s="48"/>
      <c r="D650" s="56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ht="14.25" customHeight="1" x14ac:dyDescent="0.2">
      <c r="A651" s="55"/>
      <c r="B651" s="48"/>
      <c r="C651" s="48"/>
      <c r="D651" s="56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ht="14.25" customHeight="1" x14ac:dyDescent="0.2">
      <c r="A652" s="55"/>
      <c r="B652" s="48"/>
      <c r="C652" s="48"/>
      <c r="D652" s="56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ht="14.25" customHeight="1" x14ac:dyDescent="0.2">
      <c r="A653" s="55"/>
      <c r="B653" s="48"/>
      <c r="C653" s="48"/>
      <c r="D653" s="56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ht="14.25" customHeight="1" x14ac:dyDescent="0.2">
      <c r="A654" s="55"/>
      <c r="B654" s="48"/>
      <c r="C654" s="48"/>
      <c r="D654" s="56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ht="14.25" customHeight="1" x14ac:dyDescent="0.2">
      <c r="A655" s="55"/>
      <c r="B655" s="48"/>
      <c r="C655" s="48"/>
      <c r="D655" s="56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ht="14.25" customHeight="1" x14ac:dyDescent="0.2">
      <c r="A656" s="55"/>
      <c r="B656" s="48"/>
      <c r="C656" s="48"/>
      <c r="D656" s="56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ht="14.25" customHeight="1" x14ac:dyDescent="0.2">
      <c r="A657" s="55"/>
      <c r="B657" s="48"/>
      <c r="C657" s="48"/>
      <c r="D657" s="56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ht="14.25" customHeight="1" x14ac:dyDescent="0.2">
      <c r="A658" s="55"/>
      <c r="B658" s="48"/>
      <c r="C658" s="48"/>
      <c r="D658" s="56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ht="14.25" customHeight="1" x14ac:dyDescent="0.2">
      <c r="A659" s="55"/>
      <c r="B659" s="48"/>
      <c r="C659" s="48"/>
      <c r="D659" s="56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ht="14.25" customHeight="1" x14ac:dyDescent="0.2">
      <c r="A660" s="55"/>
      <c r="B660" s="48"/>
      <c r="C660" s="48"/>
      <c r="D660" s="56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ht="14.25" customHeight="1" x14ac:dyDescent="0.2">
      <c r="A661" s="55"/>
      <c r="B661" s="48"/>
      <c r="C661" s="48"/>
      <c r="D661" s="56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ht="14.25" customHeight="1" x14ac:dyDescent="0.2">
      <c r="A662" s="55"/>
      <c r="B662" s="48"/>
      <c r="C662" s="48"/>
      <c r="D662" s="56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ht="14.25" customHeight="1" x14ac:dyDescent="0.2">
      <c r="A663" s="55"/>
      <c r="B663" s="48"/>
      <c r="C663" s="48"/>
      <c r="D663" s="56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ht="14.25" customHeight="1" x14ac:dyDescent="0.2">
      <c r="A664" s="55"/>
      <c r="B664" s="48"/>
      <c r="C664" s="48"/>
      <c r="D664" s="56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ht="14.25" customHeight="1" x14ac:dyDescent="0.2">
      <c r="A665" s="55"/>
      <c r="B665" s="48"/>
      <c r="C665" s="48"/>
      <c r="D665" s="56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ht="14.25" customHeight="1" x14ac:dyDescent="0.2">
      <c r="A666" s="55"/>
      <c r="B666" s="48"/>
      <c r="C666" s="48"/>
      <c r="D666" s="56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ht="14.25" customHeight="1" x14ac:dyDescent="0.2">
      <c r="A667" s="55"/>
      <c r="B667" s="48"/>
      <c r="C667" s="48"/>
      <c r="D667" s="56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ht="14.25" customHeight="1" x14ac:dyDescent="0.2">
      <c r="A668" s="55"/>
      <c r="B668" s="48"/>
      <c r="C668" s="48"/>
      <c r="D668" s="56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ht="14.25" customHeight="1" x14ac:dyDescent="0.2">
      <c r="A669" s="55"/>
      <c r="B669" s="48"/>
      <c r="C669" s="48"/>
      <c r="D669" s="56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ht="14.25" customHeight="1" x14ac:dyDescent="0.2">
      <c r="A670" s="55"/>
      <c r="B670" s="48"/>
      <c r="C670" s="48"/>
      <c r="D670" s="56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ht="14.25" customHeight="1" x14ac:dyDescent="0.2">
      <c r="A671" s="55"/>
      <c r="B671" s="48"/>
      <c r="C671" s="48"/>
      <c r="D671" s="56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ht="14.25" customHeight="1" x14ac:dyDescent="0.2">
      <c r="A672" s="55"/>
      <c r="B672" s="48"/>
      <c r="C672" s="48"/>
      <c r="D672" s="56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ht="14.25" customHeight="1" x14ac:dyDescent="0.2">
      <c r="A673" s="55"/>
      <c r="B673" s="48"/>
      <c r="C673" s="48"/>
      <c r="D673" s="56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ht="14.25" customHeight="1" x14ac:dyDescent="0.2">
      <c r="A674" s="55"/>
      <c r="B674" s="48"/>
      <c r="C674" s="48"/>
      <c r="D674" s="56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ht="14.25" customHeight="1" x14ac:dyDescent="0.2">
      <c r="A675" s="55"/>
      <c r="B675" s="48"/>
      <c r="C675" s="48"/>
      <c r="D675" s="56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ht="14.25" customHeight="1" x14ac:dyDescent="0.2">
      <c r="A676" s="55"/>
      <c r="B676" s="48"/>
      <c r="C676" s="48"/>
      <c r="D676" s="56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ht="14.25" customHeight="1" x14ac:dyDescent="0.2">
      <c r="A677" s="55"/>
      <c r="B677" s="48"/>
      <c r="C677" s="48"/>
      <c r="D677" s="56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ht="14.25" customHeight="1" x14ac:dyDescent="0.2">
      <c r="A678" s="55"/>
      <c r="B678" s="48"/>
      <c r="C678" s="48"/>
      <c r="D678" s="56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ht="14.25" customHeight="1" x14ac:dyDescent="0.2">
      <c r="A679" s="55"/>
      <c r="B679" s="48"/>
      <c r="C679" s="48"/>
      <c r="D679" s="56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ht="14.25" customHeight="1" x14ac:dyDescent="0.2">
      <c r="A680" s="55"/>
      <c r="B680" s="48"/>
      <c r="C680" s="48"/>
      <c r="D680" s="56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ht="14.25" customHeight="1" x14ac:dyDescent="0.2">
      <c r="A681" s="55"/>
      <c r="B681" s="48"/>
      <c r="C681" s="48"/>
      <c r="D681" s="56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ht="14.25" customHeight="1" x14ac:dyDescent="0.2">
      <c r="A682" s="55"/>
      <c r="B682" s="48"/>
      <c r="C682" s="48"/>
      <c r="D682" s="56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ht="14.25" customHeight="1" x14ac:dyDescent="0.2">
      <c r="A683" s="55"/>
      <c r="B683" s="48"/>
      <c r="C683" s="48"/>
      <c r="D683" s="56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ht="14.25" customHeight="1" x14ac:dyDescent="0.2">
      <c r="A684" s="55"/>
      <c r="B684" s="48"/>
      <c r="C684" s="48"/>
      <c r="D684" s="56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ht="14.25" customHeight="1" x14ac:dyDescent="0.2">
      <c r="A685" s="55"/>
      <c r="B685" s="48"/>
      <c r="C685" s="48"/>
      <c r="D685" s="56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ht="14.25" customHeight="1" x14ac:dyDescent="0.2">
      <c r="A686" s="55"/>
      <c r="B686" s="48"/>
      <c r="C686" s="48"/>
      <c r="D686" s="56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ht="14.25" customHeight="1" x14ac:dyDescent="0.2">
      <c r="A687" s="55"/>
      <c r="B687" s="48"/>
      <c r="C687" s="48"/>
      <c r="D687" s="56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ht="14.25" customHeight="1" x14ac:dyDescent="0.2">
      <c r="A688" s="55"/>
      <c r="B688" s="48"/>
      <c r="C688" s="48"/>
      <c r="D688" s="56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ht="14.25" customHeight="1" x14ac:dyDescent="0.2">
      <c r="A689" s="55"/>
      <c r="B689" s="48"/>
      <c r="C689" s="48"/>
      <c r="D689" s="56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ht="14.25" customHeight="1" x14ac:dyDescent="0.2">
      <c r="A690" s="55"/>
      <c r="B690" s="48"/>
      <c r="C690" s="48"/>
      <c r="D690" s="56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ht="14.25" customHeight="1" x14ac:dyDescent="0.2">
      <c r="A691" s="55"/>
      <c r="B691" s="48"/>
      <c r="C691" s="48"/>
      <c r="D691" s="56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ht="14.25" customHeight="1" x14ac:dyDescent="0.2">
      <c r="A692" s="55"/>
      <c r="B692" s="48"/>
      <c r="C692" s="48"/>
      <c r="D692" s="56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ht="14.25" customHeight="1" x14ac:dyDescent="0.2">
      <c r="A693" s="55"/>
      <c r="B693" s="48"/>
      <c r="C693" s="48"/>
      <c r="D693" s="56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ht="14.25" customHeight="1" x14ac:dyDescent="0.2">
      <c r="A694" s="55"/>
      <c r="B694" s="48"/>
      <c r="C694" s="48"/>
      <c r="D694" s="56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ht="14.25" customHeight="1" x14ac:dyDescent="0.2">
      <c r="A695" s="55"/>
      <c r="B695" s="48"/>
      <c r="C695" s="48"/>
      <c r="D695" s="56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ht="14.25" customHeight="1" x14ac:dyDescent="0.2">
      <c r="A696" s="55"/>
      <c r="B696" s="48"/>
      <c r="C696" s="48"/>
      <c r="D696" s="56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ht="14.25" customHeight="1" x14ac:dyDescent="0.2">
      <c r="A697" s="55"/>
      <c r="B697" s="48"/>
      <c r="C697" s="48"/>
      <c r="D697" s="56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ht="14.25" customHeight="1" x14ac:dyDescent="0.2">
      <c r="A698" s="55"/>
      <c r="B698" s="48"/>
      <c r="C698" s="48"/>
      <c r="D698" s="56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ht="14.25" customHeight="1" x14ac:dyDescent="0.2">
      <c r="A699" s="55"/>
      <c r="B699" s="48"/>
      <c r="C699" s="48"/>
      <c r="D699" s="56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ht="14.25" customHeight="1" x14ac:dyDescent="0.2">
      <c r="A700" s="55"/>
      <c r="B700" s="48"/>
      <c r="C700" s="48"/>
      <c r="D700" s="56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ht="14.25" customHeight="1" x14ac:dyDescent="0.2">
      <c r="A701" s="55"/>
      <c r="B701" s="48"/>
      <c r="C701" s="48"/>
      <c r="D701" s="56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ht="14.25" customHeight="1" x14ac:dyDescent="0.2">
      <c r="A702" s="55"/>
      <c r="B702" s="48"/>
      <c r="C702" s="48"/>
      <c r="D702" s="56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ht="14.25" customHeight="1" x14ac:dyDescent="0.2">
      <c r="A703" s="55"/>
      <c r="B703" s="48"/>
      <c r="C703" s="48"/>
      <c r="D703" s="56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ht="14.25" customHeight="1" x14ac:dyDescent="0.2">
      <c r="A704" s="55"/>
      <c r="B704" s="48"/>
      <c r="C704" s="48"/>
      <c r="D704" s="56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ht="14.25" customHeight="1" x14ac:dyDescent="0.2">
      <c r="A705" s="55"/>
      <c r="B705" s="48"/>
      <c r="C705" s="48"/>
      <c r="D705" s="56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ht="14.25" customHeight="1" x14ac:dyDescent="0.2">
      <c r="A706" s="55"/>
      <c r="B706" s="48"/>
      <c r="C706" s="48"/>
      <c r="D706" s="56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ht="14.25" customHeight="1" x14ac:dyDescent="0.2">
      <c r="A707" s="55"/>
      <c r="B707" s="48"/>
      <c r="C707" s="48"/>
      <c r="D707" s="56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ht="14.25" customHeight="1" x14ac:dyDescent="0.2">
      <c r="A708" s="55"/>
      <c r="B708" s="48"/>
      <c r="C708" s="48"/>
      <c r="D708" s="56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ht="14.25" customHeight="1" x14ac:dyDescent="0.2">
      <c r="A709" s="55"/>
      <c r="B709" s="48"/>
      <c r="C709" s="48"/>
      <c r="D709" s="56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ht="14.25" customHeight="1" x14ac:dyDescent="0.2">
      <c r="A710" s="55"/>
      <c r="B710" s="48"/>
      <c r="C710" s="48"/>
      <c r="D710" s="56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ht="14.25" customHeight="1" x14ac:dyDescent="0.2">
      <c r="A711" s="55"/>
      <c r="B711" s="48"/>
      <c r="C711" s="48"/>
      <c r="D711" s="56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ht="14.25" customHeight="1" x14ac:dyDescent="0.2">
      <c r="A712" s="55"/>
      <c r="B712" s="48"/>
      <c r="C712" s="48"/>
      <c r="D712" s="56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ht="14.25" customHeight="1" x14ac:dyDescent="0.2">
      <c r="A713" s="55"/>
      <c r="B713" s="48"/>
      <c r="C713" s="48"/>
      <c r="D713" s="56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ht="14.25" customHeight="1" x14ac:dyDescent="0.2">
      <c r="A714" s="55"/>
      <c r="B714" s="48"/>
      <c r="C714" s="48"/>
      <c r="D714" s="56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ht="14.25" customHeight="1" x14ac:dyDescent="0.2">
      <c r="A715" s="55"/>
      <c r="B715" s="48"/>
      <c r="C715" s="48"/>
      <c r="D715" s="56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ht="14.25" customHeight="1" x14ac:dyDescent="0.2">
      <c r="A716" s="55"/>
      <c r="B716" s="48"/>
      <c r="C716" s="48"/>
      <c r="D716" s="56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ht="14.25" customHeight="1" x14ac:dyDescent="0.2">
      <c r="A717" s="55"/>
      <c r="B717" s="48"/>
      <c r="C717" s="48"/>
      <c r="D717" s="56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ht="14.25" customHeight="1" x14ac:dyDescent="0.2">
      <c r="A718" s="55"/>
      <c r="B718" s="48"/>
      <c r="C718" s="48"/>
      <c r="D718" s="56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ht="14.25" customHeight="1" x14ac:dyDescent="0.2">
      <c r="A719" s="55"/>
      <c r="B719" s="48"/>
      <c r="C719" s="48"/>
      <c r="D719" s="56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ht="14.25" customHeight="1" x14ac:dyDescent="0.2">
      <c r="A720" s="55"/>
      <c r="B720" s="48"/>
      <c r="C720" s="48"/>
      <c r="D720" s="56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ht="14.25" customHeight="1" x14ac:dyDescent="0.2">
      <c r="A721" s="55"/>
      <c r="B721" s="48"/>
      <c r="C721" s="48"/>
      <c r="D721" s="56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ht="14.25" customHeight="1" x14ac:dyDescent="0.2">
      <c r="A722" s="55"/>
      <c r="B722" s="48"/>
      <c r="C722" s="48"/>
      <c r="D722" s="56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ht="14.25" customHeight="1" x14ac:dyDescent="0.2">
      <c r="A723" s="55"/>
      <c r="B723" s="48"/>
      <c r="C723" s="48"/>
      <c r="D723" s="56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ht="14.25" customHeight="1" x14ac:dyDescent="0.2">
      <c r="A724" s="55"/>
      <c r="B724" s="48"/>
      <c r="C724" s="48"/>
      <c r="D724" s="56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ht="14.25" customHeight="1" x14ac:dyDescent="0.2">
      <c r="A725" s="55"/>
      <c r="B725" s="48"/>
      <c r="C725" s="48"/>
      <c r="D725" s="56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spans="1:26" ht="14.25" customHeight="1" x14ac:dyDescent="0.2">
      <c r="A726" s="55"/>
      <c r="B726" s="48"/>
      <c r="C726" s="48"/>
      <c r="D726" s="56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spans="1:26" ht="14.25" customHeight="1" x14ac:dyDescent="0.2">
      <c r="A727" s="55"/>
      <c r="B727" s="48"/>
      <c r="C727" s="48"/>
      <c r="D727" s="56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spans="1:26" ht="14.25" customHeight="1" x14ac:dyDescent="0.2">
      <c r="A728" s="55"/>
      <c r="B728" s="48"/>
      <c r="C728" s="48"/>
      <c r="D728" s="56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spans="1:26" ht="14.25" customHeight="1" x14ac:dyDescent="0.2">
      <c r="A729" s="55"/>
      <c r="B729" s="48"/>
      <c r="C729" s="48"/>
      <c r="D729" s="56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spans="1:26" ht="14.25" customHeight="1" x14ac:dyDescent="0.2">
      <c r="A730" s="55"/>
      <c r="B730" s="48"/>
      <c r="C730" s="48"/>
      <c r="D730" s="56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spans="1:26" ht="14.25" customHeight="1" x14ac:dyDescent="0.2">
      <c r="A731" s="55"/>
      <c r="B731" s="48"/>
      <c r="C731" s="48"/>
      <c r="D731" s="56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spans="1:26" ht="14.25" customHeight="1" x14ac:dyDescent="0.2">
      <c r="A732" s="55"/>
      <c r="B732" s="48"/>
      <c r="C732" s="48"/>
      <c r="D732" s="56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spans="1:26" ht="14.25" customHeight="1" x14ac:dyDescent="0.2">
      <c r="A733" s="55"/>
      <c r="B733" s="48"/>
      <c r="C733" s="48"/>
      <c r="D733" s="56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spans="1:26" ht="14.25" customHeight="1" x14ac:dyDescent="0.2">
      <c r="A734" s="55"/>
      <c r="B734" s="48"/>
      <c r="C734" s="48"/>
      <c r="D734" s="56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spans="1:26" ht="14.25" customHeight="1" x14ac:dyDescent="0.2">
      <c r="A735" s="55"/>
      <c r="B735" s="48"/>
      <c r="C735" s="48"/>
      <c r="D735" s="56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spans="1:26" ht="14.25" customHeight="1" x14ac:dyDescent="0.2">
      <c r="A736" s="55"/>
      <c r="B736" s="48"/>
      <c r="C736" s="48"/>
      <c r="D736" s="56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spans="1:26" ht="14.25" customHeight="1" x14ac:dyDescent="0.2">
      <c r="A737" s="55"/>
      <c r="B737" s="48"/>
      <c r="C737" s="48"/>
      <c r="D737" s="56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spans="1:26" ht="14.25" customHeight="1" x14ac:dyDescent="0.2">
      <c r="A738" s="55"/>
      <c r="B738" s="48"/>
      <c r="C738" s="48"/>
      <c r="D738" s="56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spans="1:26" ht="14.25" customHeight="1" x14ac:dyDescent="0.2">
      <c r="A739" s="55"/>
      <c r="B739" s="48"/>
      <c r="C739" s="48"/>
      <c r="D739" s="56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spans="1:26" ht="14.25" customHeight="1" x14ac:dyDescent="0.2">
      <c r="A740" s="55"/>
      <c r="B740" s="48"/>
      <c r="C740" s="48"/>
      <c r="D740" s="56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spans="1:26" ht="14.25" customHeight="1" x14ac:dyDescent="0.2">
      <c r="A741" s="55"/>
      <c r="B741" s="48"/>
      <c r="C741" s="48"/>
      <c r="D741" s="56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spans="1:26" ht="14.25" customHeight="1" x14ac:dyDescent="0.2">
      <c r="A742" s="55"/>
      <c r="B742" s="48"/>
      <c r="C742" s="48"/>
      <c r="D742" s="56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spans="1:26" ht="14.25" customHeight="1" x14ac:dyDescent="0.2">
      <c r="A743" s="55"/>
      <c r="B743" s="48"/>
      <c r="C743" s="48"/>
      <c r="D743" s="56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spans="1:26" ht="14.25" customHeight="1" x14ac:dyDescent="0.2">
      <c r="A744" s="55"/>
      <c r="B744" s="48"/>
      <c r="C744" s="48"/>
      <c r="D744" s="56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spans="1:26" ht="14.25" customHeight="1" x14ac:dyDescent="0.2">
      <c r="A745" s="55"/>
      <c r="B745" s="48"/>
      <c r="C745" s="48"/>
      <c r="D745" s="56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spans="1:26" ht="14.25" customHeight="1" x14ac:dyDescent="0.2">
      <c r="A746" s="55"/>
      <c r="B746" s="48"/>
      <c r="C746" s="48"/>
      <c r="D746" s="56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spans="1:26" ht="14.25" customHeight="1" x14ac:dyDescent="0.2">
      <c r="A747" s="55"/>
      <c r="B747" s="48"/>
      <c r="C747" s="48"/>
      <c r="D747" s="56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spans="1:26" ht="14.25" customHeight="1" x14ac:dyDescent="0.2">
      <c r="A748" s="55"/>
      <c r="B748" s="48"/>
      <c r="C748" s="48"/>
      <c r="D748" s="56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spans="1:26" ht="14.25" customHeight="1" x14ac:dyDescent="0.2">
      <c r="A749" s="55"/>
      <c r="B749" s="48"/>
      <c r="C749" s="48"/>
      <c r="D749" s="56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spans="1:26" ht="14.25" customHeight="1" x14ac:dyDescent="0.2">
      <c r="A750" s="55"/>
      <c r="B750" s="48"/>
      <c r="C750" s="48"/>
      <c r="D750" s="56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spans="1:26" ht="14.25" customHeight="1" x14ac:dyDescent="0.2">
      <c r="A751" s="55"/>
      <c r="B751" s="48"/>
      <c r="C751" s="48"/>
      <c r="D751" s="56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spans="1:26" ht="14.25" customHeight="1" x14ac:dyDescent="0.2">
      <c r="A752" s="55"/>
      <c r="B752" s="48"/>
      <c r="C752" s="48"/>
      <c r="D752" s="56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spans="1:26" ht="14.25" customHeight="1" x14ac:dyDescent="0.2">
      <c r="A753" s="55"/>
      <c r="B753" s="48"/>
      <c r="C753" s="48"/>
      <c r="D753" s="56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spans="1:26" ht="14.25" customHeight="1" x14ac:dyDescent="0.2">
      <c r="A754" s="55"/>
      <c r="B754" s="48"/>
      <c r="C754" s="48"/>
      <c r="D754" s="56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spans="1:26" ht="14.25" customHeight="1" x14ac:dyDescent="0.2">
      <c r="A755" s="55"/>
      <c r="B755" s="48"/>
      <c r="C755" s="48"/>
      <c r="D755" s="56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spans="1:26" ht="14.25" customHeight="1" x14ac:dyDescent="0.2">
      <c r="A756" s="55"/>
      <c r="B756" s="48"/>
      <c r="C756" s="48"/>
      <c r="D756" s="56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spans="1:26" ht="14.25" customHeight="1" x14ac:dyDescent="0.2">
      <c r="A757" s="55"/>
      <c r="B757" s="48"/>
      <c r="C757" s="48"/>
      <c r="D757" s="56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spans="1:26" ht="14.25" customHeight="1" x14ac:dyDescent="0.2">
      <c r="A758" s="55"/>
      <c r="B758" s="48"/>
      <c r="C758" s="48"/>
      <c r="D758" s="56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spans="1:26" ht="14.25" customHeight="1" x14ac:dyDescent="0.2">
      <c r="A759" s="55"/>
      <c r="B759" s="48"/>
      <c r="C759" s="48"/>
      <c r="D759" s="56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spans="1:26" ht="14.25" customHeight="1" x14ac:dyDescent="0.2">
      <c r="A760" s="55"/>
      <c r="B760" s="48"/>
      <c r="C760" s="48"/>
      <c r="D760" s="56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spans="1:26" ht="14.25" customHeight="1" x14ac:dyDescent="0.2">
      <c r="A761" s="55"/>
      <c r="B761" s="48"/>
      <c r="C761" s="48"/>
      <c r="D761" s="56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spans="1:26" ht="14.25" customHeight="1" x14ac:dyDescent="0.2">
      <c r="A762" s="55"/>
      <c r="B762" s="48"/>
      <c r="C762" s="48"/>
      <c r="D762" s="56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spans="1:26" ht="14.25" customHeight="1" x14ac:dyDescent="0.2">
      <c r="A763" s="55"/>
      <c r="B763" s="48"/>
      <c r="C763" s="48"/>
      <c r="D763" s="56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spans="1:26" ht="14.25" customHeight="1" x14ac:dyDescent="0.2">
      <c r="A764" s="55"/>
      <c r="B764" s="48"/>
      <c r="C764" s="48"/>
      <c r="D764" s="56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spans="1:26" ht="14.25" customHeight="1" x14ac:dyDescent="0.2">
      <c r="A765" s="55"/>
      <c r="B765" s="48"/>
      <c r="C765" s="48"/>
      <c r="D765" s="56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spans="1:26" ht="14.25" customHeight="1" x14ac:dyDescent="0.2">
      <c r="A766" s="55"/>
      <c r="B766" s="48"/>
      <c r="C766" s="48"/>
      <c r="D766" s="56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spans="1:26" ht="14.25" customHeight="1" x14ac:dyDescent="0.2">
      <c r="A767" s="55"/>
      <c r="B767" s="48"/>
      <c r="C767" s="48"/>
      <c r="D767" s="56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spans="1:26" ht="14.25" customHeight="1" x14ac:dyDescent="0.2">
      <c r="A768" s="55"/>
      <c r="B768" s="48"/>
      <c r="C768" s="48"/>
      <c r="D768" s="56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spans="1:26" ht="14.25" customHeight="1" x14ac:dyDescent="0.2">
      <c r="A769" s="55"/>
      <c r="B769" s="48"/>
      <c r="C769" s="48"/>
      <c r="D769" s="56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spans="1:26" ht="14.25" customHeight="1" x14ac:dyDescent="0.2">
      <c r="A770" s="55"/>
      <c r="B770" s="48"/>
      <c r="C770" s="48"/>
      <c r="D770" s="56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spans="1:26" ht="14.25" customHeight="1" x14ac:dyDescent="0.2">
      <c r="A771" s="55"/>
      <c r="B771" s="48"/>
      <c r="C771" s="48"/>
      <c r="D771" s="56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spans="1:26" ht="14.25" customHeight="1" x14ac:dyDescent="0.2">
      <c r="A772" s="55"/>
      <c r="B772" s="48"/>
      <c r="C772" s="48"/>
      <c r="D772" s="56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spans="1:26" ht="14.25" customHeight="1" x14ac:dyDescent="0.2">
      <c r="A773" s="55"/>
      <c r="B773" s="48"/>
      <c r="C773" s="48"/>
      <c r="D773" s="56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spans="1:26" ht="14.25" customHeight="1" x14ac:dyDescent="0.2">
      <c r="A774" s="55"/>
      <c r="B774" s="48"/>
      <c r="C774" s="48"/>
      <c r="D774" s="56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spans="1:26" ht="14.25" customHeight="1" x14ac:dyDescent="0.2">
      <c r="A775" s="55"/>
      <c r="B775" s="48"/>
      <c r="C775" s="48"/>
      <c r="D775" s="56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spans="1:26" ht="14.25" customHeight="1" x14ac:dyDescent="0.2">
      <c r="A776" s="55"/>
      <c r="B776" s="48"/>
      <c r="C776" s="48"/>
      <c r="D776" s="56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spans="1:26" ht="14.25" customHeight="1" x14ac:dyDescent="0.2">
      <c r="A777" s="55"/>
      <c r="B777" s="48"/>
      <c r="C777" s="48"/>
      <c r="D777" s="56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spans="1:26" ht="14.25" customHeight="1" x14ac:dyDescent="0.2">
      <c r="A778" s="55"/>
      <c r="B778" s="48"/>
      <c r="C778" s="48"/>
      <c r="D778" s="56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spans="1:26" ht="14.25" customHeight="1" x14ac:dyDescent="0.2">
      <c r="A779" s="55"/>
      <c r="B779" s="48"/>
      <c r="C779" s="48"/>
      <c r="D779" s="56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spans="1:26" ht="14.25" customHeight="1" x14ac:dyDescent="0.2">
      <c r="A780" s="55"/>
      <c r="B780" s="48"/>
      <c r="C780" s="48"/>
      <c r="D780" s="56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spans="1:26" ht="14.25" customHeight="1" x14ac:dyDescent="0.2">
      <c r="A781" s="55"/>
      <c r="B781" s="48"/>
      <c r="C781" s="48"/>
      <c r="D781" s="56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spans="1:26" ht="14.25" customHeight="1" x14ac:dyDescent="0.2">
      <c r="A782" s="55"/>
      <c r="B782" s="48"/>
      <c r="C782" s="48"/>
      <c r="D782" s="56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spans="1:26" ht="14.25" customHeight="1" x14ac:dyDescent="0.2">
      <c r="A783" s="55"/>
      <c r="B783" s="48"/>
      <c r="C783" s="48"/>
      <c r="D783" s="56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spans="1:26" ht="14.25" customHeight="1" x14ac:dyDescent="0.2">
      <c r="A784" s="55"/>
      <c r="B784" s="48"/>
      <c r="C784" s="48"/>
      <c r="D784" s="56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spans="1:26" ht="14.25" customHeight="1" x14ac:dyDescent="0.2">
      <c r="A785" s="55"/>
      <c r="B785" s="48"/>
      <c r="C785" s="48"/>
      <c r="D785" s="56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spans="1:26" ht="14.25" customHeight="1" x14ac:dyDescent="0.2">
      <c r="A786" s="55"/>
      <c r="B786" s="48"/>
      <c r="C786" s="48"/>
      <c r="D786" s="56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spans="1:26" ht="14.25" customHeight="1" x14ac:dyDescent="0.2">
      <c r="A787" s="55"/>
      <c r="B787" s="48"/>
      <c r="C787" s="48"/>
      <c r="D787" s="56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spans="1:26" ht="14.25" customHeight="1" x14ac:dyDescent="0.2">
      <c r="A788" s="55"/>
      <c r="B788" s="48"/>
      <c r="C788" s="48"/>
      <c r="D788" s="56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spans="1:26" ht="14.25" customHeight="1" x14ac:dyDescent="0.2">
      <c r="A789" s="55"/>
      <c r="B789" s="48"/>
      <c r="C789" s="48"/>
      <c r="D789" s="56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spans="1:26" ht="14.25" customHeight="1" x14ac:dyDescent="0.2">
      <c r="A790" s="55"/>
      <c r="B790" s="48"/>
      <c r="C790" s="48"/>
      <c r="D790" s="56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spans="1:26" ht="14.25" customHeight="1" x14ac:dyDescent="0.2">
      <c r="A791" s="55"/>
      <c r="B791" s="48"/>
      <c r="C791" s="48"/>
      <c r="D791" s="56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spans="1:26" ht="14.25" customHeight="1" x14ac:dyDescent="0.2">
      <c r="A792" s="55"/>
      <c r="B792" s="48"/>
      <c r="C792" s="48"/>
      <c r="D792" s="56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spans="1:26" ht="14.25" customHeight="1" x14ac:dyDescent="0.2">
      <c r="A793" s="55"/>
      <c r="B793" s="48"/>
      <c r="C793" s="48"/>
      <c r="D793" s="56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spans="1:26" ht="14.25" customHeight="1" x14ac:dyDescent="0.2">
      <c r="A794" s="55"/>
      <c r="B794" s="48"/>
      <c r="C794" s="48"/>
      <c r="D794" s="56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spans="1:26" ht="14.25" customHeight="1" x14ac:dyDescent="0.2">
      <c r="A795" s="55"/>
      <c r="B795" s="48"/>
      <c r="C795" s="48"/>
      <c r="D795" s="56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spans="1:26" ht="14.25" customHeight="1" x14ac:dyDescent="0.2">
      <c r="A796" s="55"/>
      <c r="B796" s="48"/>
      <c r="C796" s="48"/>
      <c r="D796" s="56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spans="1:26" ht="14.25" customHeight="1" x14ac:dyDescent="0.2">
      <c r="A797" s="55"/>
      <c r="B797" s="48"/>
      <c r="C797" s="48"/>
      <c r="D797" s="56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spans="1:26" ht="14.25" customHeight="1" x14ac:dyDescent="0.2">
      <c r="A798" s="55"/>
      <c r="B798" s="48"/>
      <c r="C798" s="48"/>
      <c r="D798" s="56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spans="1:26" ht="14.25" customHeight="1" x14ac:dyDescent="0.2">
      <c r="A799" s="55"/>
      <c r="B799" s="48"/>
      <c r="C799" s="48"/>
      <c r="D799" s="56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spans="1:26" ht="14.25" customHeight="1" x14ac:dyDescent="0.2">
      <c r="A800" s="55"/>
      <c r="B800" s="48"/>
      <c r="C800" s="48"/>
      <c r="D800" s="56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spans="1:26" ht="14.25" customHeight="1" x14ac:dyDescent="0.2">
      <c r="A801" s="55"/>
      <c r="B801" s="48"/>
      <c r="C801" s="48"/>
      <c r="D801" s="56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spans="1:26" ht="14.25" customHeight="1" x14ac:dyDescent="0.2">
      <c r="A802" s="55"/>
      <c r="B802" s="48"/>
      <c r="C802" s="48"/>
      <c r="D802" s="56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spans="1:26" ht="14.25" customHeight="1" x14ac:dyDescent="0.2">
      <c r="A803" s="55"/>
      <c r="B803" s="48"/>
      <c r="C803" s="48"/>
      <c r="D803" s="56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spans="1:26" ht="14.25" customHeight="1" x14ac:dyDescent="0.2">
      <c r="A804" s="55"/>
      <c r="B804" s="48"/>
      <c r="C804" s="48"/>
      <c r="D804" s="56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spans="1:26" ht="14.25" customHeight="1" x14ac:dyDescent="0.2">
      <c r="A805" s="55"/>
      <c r="B805" s="48"/>
      <c r="C805" s="48"/>
      <c r="D805" s="56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spans="1:26" ht="14.25" customHeight="1" x14ac:dyDescent="0.2">
      <c r="A806" s="55"/>
      <c r="B806" s="48"/>
      <c r="C806" s="48"/>
      <c r="D806" s="56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spans="1:26" ht="14.25" customHeight="1" x14ac:dyDescent="0.2">
      <c r="A807" s="55"/>
      <c r="B807" s="48"/>
      <c r="C807" s="48"/>
      <c r="D807" s="56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spans="1:26" ht="14.25" customHeight="1" x14ac:dyDescent="0.2">
      <c r="A808" s="55"/>
      <c r="B808" s="48"/>
      <c r="C808" s="48"/>
      <c r="D808" s="56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spans="1:26" ht="14.25" customHeight="1" x14ac:dyDescent="0.2">
      <c r="A809" s="55"/>
      <c r="B809" s="48"/>
      <c r="C809" s="48"/>
      <c r="D809" s="56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spans="1:26" ht="14.25" customHeight="1" x14ac:dyDescent="0.2">
      <c r="A810" s="55"/>
      <c r="B810" s="48"/>
      <c r="C810" s="48"/>
      <c r="D810" s="56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spans="1:26" ht="14.25" customHeight="1" x14ac:dyDescent="0.2">
      <c r="A811" s="55"/>
      <c r="B811" s="48"/>
      <c r="C811" s="48"/>
      <c r="D811" s="56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spans="1:26" ht="14.25" customHeight="1" x14ac:dyDescent="0.2">
      <c r="A812" s="55"/>
      <c r="B812" s="48"/>
      <c r="C812" s="48"/>
      <c r="D812" s="56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spans="1:26" ht="14.25" customHeight="1" x14ac:dyDescent="0.2">
      <c r="A813" s="55"/>
      <c r="B813" s="48"/>
      <c r="C813" s="48"/>
      <c r="D813" s="56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spans="1:26" ht="14.25" customHeight="1" x14ac:dyDescent="0.2">
      <c r="A814" s="55"/>
      <c r="B814" s="48"/>
      <c r="C814" s="48"/>
      <c r="D814" s="56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spans="1:26" ht="14.25" customHeight="1" x14ac:dyDescent="0.2">
      <c r="A815" s="55"/>
      <c r="B815" s="48"/>
      <c r="C815" s="48"/>
      <c r="D815" s="56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spans="1:26" ht="14.25" customHeight="1" x14ac:dyDescent="0.2">
      <c r="A816" s="55"/>
      <c r="B816" s="48"/>
      <c r="C816" s="48"/>
      <c r="D816" s="56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spans="1:26" ht="14.25" customHeight="1" x14ac:dyDescent="0.2">
      <c r="A817" s="55"/>
      <c r="B817" s="48"/>
      <c r="C817" s="48"/>
      <c r="D817" s="56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spans="1:26" ht="14.25" customHeight="1" x14ac:dyDescent="0.2">
      <c r="A818" s="55"/>
      <c r="B818" s="48"/>
      <c r="C818" s="48"/>
      <c r="D818" s="56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spans="1:26" ht="14.25" customHeight="1" x14ac:dyDescent="0.2">
      <c r="A819" s="55"/>
      <c r="B819" s="48"/>
      <c r="C819" s="48"/>
      <c r="D819" s="56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spans="1:26" ht="14.25" customHeight="1" x14ac:dyDescent="0.2">
      <c r="A820" s="55"/>
      <c r="B820" s="48"/>
      <c r="C820" s="48"/>
      <c r="D820" s="56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spans="1:26" ht="14.25" customHeight="1" x14ac:dyDescent="0.2">
      <c r="A821" s="55"/>
      <c r="B821" s="48"/>
      <c r="C821" s="48"/>
      <c r="D821" s="56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spans="1:26" ht="14.25" customHeight="1" x14ac:dyDescent="0.2">
      <c r="A822" s="55"/>
      <c r="B822" s="48"/>
      <c r="C822" s="48"/>
      <c r="D822" s="56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spans="1:26" ht="14.25" customHeight="1" x14ac:dyDescent="0.2">
      <c r="A823" s="55"/>
      <c r="B823" s="48"/>
      <c r="C823" s="48"/>
      <c r="D823" s="56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spans="1:26" ht="14.25" customHeight="1" x14ac:dyDescent="0.2">
      <c r="A824" s="55"/>
      <c r="B824" s="48"/>
      <c r="C824" s="48"/>
      <c r="D824" s="56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spans="1:26" ht="14.25" customHeight="1" x14ac:dyDescent="0.2">
      <c r="A825" s="55"/>
      <c r="B825" s="48"/>
      <c r="C825" s="48"/>
      <c r="D825" s="56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spans="1:26" ht="14.25" customHeight="1" x14ac:dyDescent="0.2">
      <c r="A826" s="55"/>
      <c r="B826" s="48"/>
      <c r="C826" s="48"/>
      <c r="D826" s="56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spans="1:26" ht="14.25" customHeight="1" x14ac:dyDescent="0.2">
      <c r="A827" s="55"/>
      <c r="B827" s="48"/>
      <c r="C827" s="48"/>
      <c r="D827" s="56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spans="1:26" ht="14.25" customHeight="1" x14ac:dyDescent="0.2">
      <c r="A828" s="55"/>
      <c r="B828" s="48"/>
      <c r="C828" s="48"/>
      <c r="D828" s="56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spans="1:26" ht="14.25" customHeight="1" x14ac:dyDescent="0.2">
      <c r="A829" s="55"/>
      <c r="B829" s="48"/>
      <c r="C829" s="48"/>
      <c r="D829" s="56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spans="1:26" ht="14.25" customHeight="1" x14ac:dyDescent="0.2">
      <c r="A830" s="55"/>
      <c r="B830" s="48"/>
      <c r="C830" s="48"/>
      <c r="D830" s="56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spans="1:26" ht="14.25" customHeight="1" x14ac:dyDescent="0.2">
      <c r="A831" s="55"/>
      <c r="B831" s="48"/>
      <c r="C831" s="48"/>
      <c r="D831" s="56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spans="1:26" ht="14.25" customHeight="1" x14ac:dyDescent="0.2">
      <c r="A832" s="55"/>
      <c r="B832" s="48"/>
      <c r="C832" s="48"/>
      <c r="D832" s="56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spans="1:26" ht="14.25" customHeight="1" x14ac:dyDescent="0.2">
      <c r="A833" s="55"/>
      <c r="B833" s="48"/>
      <c r="C833" s="48"/>
      <c r="D833" s="56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spans="1:26" ht="14.25" customHeight="1" x14ac:dyDescent="0.2">
      <c r="A834" s="55"/>
      <c r="B834" s="48"/>
      <c r="C834" s="48"/>
      <c r="D834" s="56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spans="1:26" ht="14.25" customHeight="1" x14ac:dyDescent="0.2">
      <c r="A835" s="55"/>
      <c r="B835" s="48"/>
      <c r="C835" s="48"/>
      <c r="D835" s="56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spans="1:26" ht="14.25" customHeight="1" x14ac:dyDescent="0.2">
      <c r="A836" s="55"/>
      <c r="B836" s="48"/>
      <c r="C836" s="48"/>
      <c r="D836" s="56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spans="1:26" ht="14.25" customHeight="1" x14ac:dyDescent="0.2">
      <c r="A837" s="55"/>
      <c r="B837" s="48"/>
      <c r="C837" s="48"/>
      <c r="D837" s="56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spans="1:26" ht="14.25" customHeight="1" x14ac:dyDescent="0.2">
      <c r="A838" s="55"/>
      <c r="B838" s="48"/>
      <c r="C838" s="48"/>
      <c r="D838" s="56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spans="1:26" ht="14.25" customHeight="1" x14ac:dyDescent="0.2">
      <c r="A839" s="55"/>
      <c r="B839" s="48"/>
      <c r="C839" s="48"/>
      <c r="D839" s="56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spans="1:26" ht="14.25" customHeight="1" x14ac:dyDescent="0.2">
      <c r="A840" s="55"/>
      <c r="B840" s="48"/>
      <c r="C840" s="48"/>
      <c r="D840" s="56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spans="1:26" ht="14.25" customHeight="1" x14ac:dyDescent="0.2">
      <c r="A841" s="55"/>
      <c r="B841" s="48"/>
      <c r="C841" s="48"/>
      <c r="D841" s="56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spans="1:26" ht="14.25" customHeight="1" x14ac:dyDescent="0.2">
      <c r="A842" s="55"/>
      <c r="B842" s="48"/>
      <c r="C842" s="48"/>
      <c r="D842" s="56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spans="1:26" ht="14.25" customHeight="1" x14ac:dyDescent="0.2">
      <c r="A843" s="55"/>
      <c r="B843" s="48"/>
      <c r="C843" s="48"/>
      <c r="D843" s="56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spans="1:26" ht="14.25" customHeight="1" x14ac:dyDescent="0.2">
      <c r="A844" s="55"/>
      <c r="B844" s="48"/>
      <c r="C844" s="48"/>
      <c r="D844" s="56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spans="1:26" ht="14.25" customHeight="1" x14ac:dyDescent="0.2">
      <c r="A845" s="55"/>
      <c r="B845" s="48"/>
      <c r="C845" s="48"/>
      <c r="D845" s="56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spans="1:26" ht="14.25" customHeight="1" x14ac:dyDescent="0.2">
      <c r="A846" s="55"/>
      <c r="B846" s="48"/>
      <c r="C846" s="48"/>
      <c r="D846" s="56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spans="1:26" ht="14.25" customHeight="1" x14ac:dyDescent="0.2">
      <c r="A847" s="55"/>
      <c r="B847" s="48"/>
      <c r="C847" s="48"/>
      <c r="D847" s="56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spans="1:26" ht="14.25" customHeight="1" x14ac:dyDescent="0.2">
      <c r="A848" s="55"/>
      <c r="B848" s="48"/>
      <c r="C848" s="48"/>
      <c r="D848" s="56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spans="1:26" ht="14.25" customHeight="1" x14ac:dyDescent="0.2">
      <c r="A849" s="55"/>
      <c r="B849" s="48"/>
      <c r="C849" s="48"/>
      <c r="D849" s="56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spans="1:26" ht="14.25" customHeight="1" x14ac:dyDescent="0.2">
      <c r="A850" s="55"/>
      <c r="B850" s="48"/>
      <c r="C850" s="48"/>
      <c r="D850" s="56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spans="1:26" ht="14.25" customHeight="1" x14ac:dyDescent="0.2">
      <c r="A851" s="55"/>
      <c r="B851" s="48"/>
      <c r="C851" s="48"/>
      <c r="D851" s="56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spans="1:26" ht="14.25" customHeight="1" x14ac:dyDescent="0.2">
      <c r="A852" s="55"/>
      <c r="B852" s="48"/>
      <c r="C852" s="48"/>
      <c r="D852" s="56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spans="1:26" ht="14.25" customHeight="1" x14ac:dyDescent="0.2">
      <c r="A853" s="55"/>
      <c r="B853" s="48"/>
      <c r="C853" s="48"/>
      <c r="D853" s="56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spans="1:26" ht="14.25" customHeight="1" x14ac:dyDescent="0.2">
      <c r="A854" s="55"/>
      <c r="B854" s="48"/>
      <c r="C854" s="48"/>
      <c r="D854" s="56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spans="1:26" ht="14.25" customHeight="1" x14ac:dyDescent="0.2">
      <c r="A855" s="55"/>
      <c r="B855" s="48"/>
      <c r="C855" s="48"/>
      <c r="D855" s="56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spans="1:26" ht="14.25" customHeight="1" x14ac:dyDescent="0.2">
      <c r="A856" s="55"/>
      <c r="B856" s="48"/>
      <c r="C856" s="48"/>
      <c r="D856" s="56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spans="1:26" ht="14.25" customHeight="1" x14ac:dyDescent="0.2">
      <c r="A857" s="55"/>
      <c r="B857" s="48"/>
      <c r="C857" s="48"/>
      <c r="D857" s="56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spans="1:26" ht="14.25" customHeight="1" x14ac:dyDescent="0.2">
      <c r="A858" s="55"/>
      <c r="B858" s="48"/>
      <c r="C858" s="48"/>
      <c r="D858" s="56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spans="1:26" ht="14.25" customHeight="1" x14ac:dyDescent="0.2">
      <c r="A859" s="55"/>
      <c r="B859" s="48"/>
      <c r="C859" s="48"/>
      <c r="D859" s="56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spans="1:26" ht="14.25" customHeight="1" x14ac:dyDescent="0.2">
      <c r="A860" s="55"/>
      <c r="B860" s="48"/>
      <c r="C860" s="48"/>
      <c r="D860" s="56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spans="1:26" ht="14.25" customHeight="1" x14ac:dyDescent="0.2">
      <c r="A861" s="55"/>
      <c r="B861" s="48"/>
      <c r="C861" s="48"/>
      <c r="D861" s="56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spans="1:26" ht="14.25" customHeight="1" x14ac:dyDescent="0.2">
      <c r="A862" s="55"/>
      <c r="B862" s="48"/>
      <c r="C862" s="48"/>
      <c r="D862" s="56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spans="1:26" ht="14.25" customHeight="1" x14ac:dyDescent="0.2">
      <c r="A863" s="55"/>
      <c r="B863" s="48"/>
      <c r="C863" s="48"/>
      <c r="D863" s="56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spans="1:26" ht="14.25" customHeight="1" x14ac:dyDescent="0.2">
      <c r="A864" s="55"/>
      <c r="B864" s="48"/>
      <c r="C864" s="48"/>
      <c r="D864" s="56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spans="1:26" ht="14.25" customHeight="1" x14ac:dyDescent="0.2">
      <c r="A865" s="55"/>
      <c r="B865" s="48"/>
      <c r="C865" s="48"/>
      <c r="D865" s="56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spans="1:26" ht="14.25" customHeight="1" x14ac:dyDescent="0.2">
      <c r="A866" s="55"/>
      <c r="B866" s="48"/>
      <c r="C866" s="48"/>
      <c r="D866" s="56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spans="1:26" ht="14.25" customHeight="1" x14ac:dyDescent="0.2">
      <c r="A867" s="55"/>
      <c r="B867" s="48"/>
      <c r="C867" s="48"/>
      <c r="D867" s="56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spans="1:26" ht="14.25" customHeight="1" x14ac:dyDescent="0.2">
      <c r="A868" s="55"/>
      <c r="B868" s="48"/>
      <c r="C868" s="48"/>
      <c r="D868" s="56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spans="1:26" ht="14.25" customHeight="1" x14ac:dyDescent="0.2">
      <c r="A869" s="55"/>
      <c r="B869" s="48"/>
      <c r="C869" s="48"/>
      <c r="D869" s="56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spans="1:26" ht="14.25" customHeight="1" x14ac:dyDescent="0.2">
      <c r="A870" s="55"/>
      <c r="B870" s="48"/>
      <c r="C870" s="48"/>
      <c r="D870" s="56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spans="1:26" ht="14.25" customHeight="1" x14ac:dyDescent="0.2">
      <c r="A871" s="55"/>
      <c r="B871" s="48"/>
      <c r="C871" s="48"/>
      <c r="D871" s="56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spans="1:26" ht="14.25" customHeight="1" x14ac:dyDescent="0.2">
      <c r="A872" s="55"/>
      <c r="B872" s="48"/>
      <c r="C872" s="48"/>
      <c r="D872" s="56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spans="1:26" ht="14.25" customHeight="1" x14ac:dyDescent="0.2">
      <c r="A873" s="55"/>
      <c r="B873" s="48"/>
      <c r="C873" s="48"/>
      <c r="D873" s="56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spans="1:26" ht="14.25" customHeight="1" x14ac:dyDescent="0.2">
      <c r="A874" s="55"/>
      <c r="B874" s="48"/>
      <c r="C874" s="48"/>
      <c r="D874" s="56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spans="1:26" ht="14.25" customHeight="1" x14ac:dyDescent="0.2">
      <c r="A875" s="55"/>
      <c r="B875" s="48"/>
      <c r="C875" s="48"/>
      <c r="D875" s="56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spans="1:26" ht="14.25" customHeight="1" x14ac:dyDescent="0.2">
      <c r="A876" s="55"/>
      <c r="B876" s="48"/>
      <c r="C876" s="48"/>
      <c r="D876" s="56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spans="1:26" ht="14.25" customHeight="1" x14ac:dyDescent="0.2">
      <c r="A877" s="55"/>
      <c r="B877" s="48"/>
      <c r="C877" s="48"/>
      <c r="D877" s="56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spans="1:26" ht="14.25" customHeight="1" x14ac:dyDescent="0.2">
      <c r="A878" s="55"/>
      <c r="B878" s="48"/>
      <c r="C878" s="48"/>
      <c r="D878" s="56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spans="1:26" ht="14.25" customHeight="1" x14ac:dyDescent="0.2">
      <c r="A879" s="55"/>
      <c r="B879" s="48"/>
      <c r="C879" s="48"/>
      <c r="D879" s="56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spans="1:26" ht="14.25" customHeight="1" x14ac:dyDescent="0.2">
      <c r="A880" s="55"/>
      <c r="B880" s="48"/>
      <c r="C880" s="48"/>
      <c r="D880" s="56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spans="1:26" ht="14.25" customHeight="1" x14ac:dyDescent="0.2">
      <c r="A881" s="55"/>
      <c r="B881" s="48"/>
      <c r="C881" s="48"/>
      <c r="D881" s="56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spans="1:26" ht="14.25" customHeight="1" x14ac:dyDescent="0.2">
      <c r="A882" s="55"/>
      <c r="B882" s="48"/>
      <c r="C882" s="48"/>
      <c r="D882" s="56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spans="1:26" ht="14.25" customHeight="1" x14ac:dyDescent="0.2">
      <c r="A883" s="55"/>
      <c r="B883" s="48"/>
      <c r="C883" s="48"/>
      <c r="D883" s="56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spans="1:26" ht="14.25" customHeight="1" x14ac:dyDescent="0.2">
      <c r="A884" s="55"/>
      <c r="B884" s="48"/>
      <c r="C884" s="48"/>
      <c r="D884" s="56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spans="1:26" ht="14.25" customHeight="1" x14ac:dyDescent="0.2">
      <c r="A885" s="55"/>
      <c r="B885" s="48"/>
      <c r="C885" s="48"/>
      <c r="D885" s="56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spans="1:26" ht="14.25" customHeight="1" x14ac:dyDescent="0.2">
      <c r="A886" s="55"/>
      <c r="B886" s="48"/>
      <c r="C886" s="48"/>
      <c r="D886" s="56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spans="1:26" ht="14.25" customHeight="1" x14ac:dyDescent="0.2">
      <c r="A887" s="55"/>
      <c r="B887" s="48"/>
      <c r="C887" s="48"/>
      <c r="D887" s="56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spans="1:26" ht="14.25" customHeight="1" x14ac:dyDescent="0.2">
      <c r="A888" s="55"/>
      <c r="B888" s="48"/>
      <c r="C888" s="48"/>
      <c r="D888" s="56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spans="1:26" ht="14.25" customHeight="1" x14ac:dyDescent="0.2">
      <c r="A889" s="55"/>
      <c r="B889" s="48"/>
      <c r="C889" s="48"/>
      <c r="D889" s="56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spans="1:26" ht="14.25" customHeight="1" x14ac:dyDescent="0.2">
      <c r="A890" s="55"/>
      <c r="B890" s="48"/>
      <c r="C890" s="48"/>
      <c r="D890" s="56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spans="1:26" ht="14.25" customHeight="1" x14ac:dyDescent="0.2">
      <c r="A891" s="55"/>
      <c r="B891" s="48"/>
      <c r="C891" s="48"/>
      <c r="D891" s="56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spans="1:26" ht="14.25" customHeight="1" x14ac:dyDescent="0.2">
      <c r="A892" s="55"/>
      <c r="B892" s="48"/>
      <c r="C892" s="48"/>
      <c r="D892" s="56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spans="1:26" ht="14.25" customHeight="1" x14ac:dyDescent="0.2">
      <c r="A893" s="55"/>
      <c r="B893" s="48"/>
      <c r="C893" s="48"/>
      <c r="D893" s="56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spans="1:26" ht="14.25" customHeight="1" x14ac:dyDescent="0.2">
      <c r="A894" s="55"/>
      <c r="B894" s="48"/>
      <c r="C894" s="48"/>
      <c r="D894" s="56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spans="1:26" ht="14.25" customHeight="1" x14ac:dyDescent="0.2">
      <c r="A895" s="55"/>
      <c r="B895" s="48"/>
      <c r="C895" s="48"/>
      <c r="D895" s="56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spans="1:26" ht="14.25" customHeight="1" x14ac:dyDescent="0.2">
      <c r="A896" s="55"/>
      <c r="B896" s="48"/>
      <c r="C896" s="48"/>
      <c r="D896" s="56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spans="1:26" ht="14.25" customHeight="1" x14ac:dyDescent="0.2">
      <c r="A897" s="55"/>
      <c r="B897" s="48"/>
      <c r="C897" s="48"/>
      <c r="D897" s="56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spans="1:26" ht="14.25" customHeight="1" x14ac:dyDescent="0.2">
      <c r="A898" s="55"/>
      <c r="B898" s="48"/>
      <c r="C898" s="48"/>
      <c r="D898" s="56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spans="1:26" ht="14.25" customHeight="1" x14ac:dyDescent="0.2">
      <c r="A899" s="55"/>
      <c r="B899" s="48"/>
      <c r="C899" s="48"/>
      <c r="D899" s="56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spans="1:26" ht="14.25" customHeight="1" x14ac:dyDescent="0.2">
      <c r="A900" s="55"/>
      <c r="B900" s="48"/>
      <c r="C900" s="48"/>
      <c r="D900" s="56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spans="1:26" ht="14.25" customHeight="1" x14ac:dyDescent="0.2">
      <c r="A901" s="55"/>
      <c r="B901" s="48"/>
      <c r="C901" s="48"/>
      <c r="D901" s="56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spans="1:26" ht="14.25" customHeight="1" x14ac:dyDescent="0.2">
      <c r="A902" s="55"/>
      <c r="B902" s="48"/>
      <c r="C902" s="48"/>
      <c r="D902" s="56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spans="1:26" ht="14.25" customHeight="1" x14ac:dyDescent="0.2">
      <c r="A903" s="55"/>
      <c r="B903" s="48"/>
      <c r="C903" s="48"/>
      <c r="D903" s="56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spans="1:26" ht="14.25" customHeight="1" x14ac:dyDescent="0.2">
      <c r="A904" s="55"/>
      <c r="B904" s="48"/>
      <c r="C904" s="48"/>
      <c r="D904" s="56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spans="1:26" ht="14.25" customHeight="1" x14ac:dyDescent="0.2">
      <c r="A905" s="55"/>
      <c r="B905" s="48"/>
      <c r="C905" s="48"/>
      <c r="D905" s="56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spans="1:26" ht="14.25" customHeight="1" x14ac:dyDescent="0.2">
      <c r="A906" s="55"/>
      <c r="B906" s="48"/>
      <c r="C906" s="48"/>
      <c r="D906" s="56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spans="1:26" ht="14.25" customHeight="1" x14ac:dyDescent="0.2">
      <c r="A907" s="55"/>
      <c r="B907" s="48"/>
      <c r="C907" s="48"/>
      <c r="D907" s="56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spans="1:26" ht="14.25" customHeight="1" x14ac:dyDescent="0.2">
      <c r="A908" s="55"/>
      <c r="B908" s="48"/>
      <c r="C908" s="48"/>
      <c r="D908" s="56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spans="1:26" ht="14.25" customHeight="1" x14ac:dyDescent="0.2">
      <c r="A909" s="55"/>
      <c r="B909" s="48"/>
      <c r="C909" s="48"/>
      <c r="D909" s="56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spans="1:26" ht="14.25" customHeight="1" x14ac:dyDescent="0.2">
      <c r="A910" s="55"/>
      <c r="B910" s="48"/>
      <c r="C910" s="48"/>
      <c r="D910" s="56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spans="1:26" ht="14.25" customHeight="1" x14ac:dyDescent="0.2">
      <c r="A911" s="55"/>
      <c r="B911" s="48"/>
      <c r="C911" s="48"/>
      <c r="D911" s="56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spans="1:26" ht="14.25" customHeight="1" x14ac:dyDescent="0.2">
      <c r="A912" s="55"/>
      <c r="B912" s="48"/>
      <c r="C912" s="48"/>
      <c r="D912" s="56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spans="1:26" ht="14.25" customHeight="1" x14ac:dyDescent="0.2">
      <c r="A913" s="55"/>
      <c r="B913" s="48"/>
      <c r="C913" s="48"/>
      <c r="D913" s="56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spans="1:26" ht="14.25" customHeight="1" x14ac:dyDescent="0.2">
      <c r="A914" s="55"/>
      <c r="B914" s="48"/>
      <c r="C914" s="48"/>
      <c r="D914" s="56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spans="1:26" ht="14.25" customHeight="1" x14ac:dyDescent="0.2">
      <c r="A915" s="55"/>
      <c r="B915" s="48"/>
      <c r="C915" s="48"/>
      <c r="D915" s="56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spans="1:26" ht="14.25" customHeight="1" x14ac:dyDescent="0.2">
      <c r="A916" s="55"/>
      <c r="B916" s="48"/>
      <c r="C916" s="48"/>
      <c r="D916" s="56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spans="1:26" ht="14.25" customHeight="1" x14ac:dyDescent="0.2">
      <c r="A917" s="55"/>
      <c r="B917" s="48"/>
      <c r="C917" s="48"/>
      <c r="D917" s="56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spans="1:26" ht="14.25" customHeight="1" x14ac:dyDescent="0.2">
      <c r="A918" s="55"/>
      <c r="B918" s="48"/>
      <c r="C918" s="48"/>
      <c r="D918" s="56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spans="1:26" ht="14.25" customHeight="1" x14ac:dyDescent="0.2">
      <c r="A919" s="55"/>
      <c r="B919" s="48"/>
      <c r="C919" s="48"/>
      <c r="D919" s="56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spans="1:26" ht="14.25" customHeight="1" x14ac:dyDescent="0.2">
      <c r="A920" s="55"/>
      <c r="B920" s="48"/>
      <c r="C920" s="48"/>
      <c r="D920" s="56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spans="1:26" ht="14.25" customHeight="1" x14ac:dyDescent="0.2">
      <c r="A921" s="55"/>
      <c r="B921" s="48"/>
      <c r="C921" s="48"/>
      <c r="D921" s="56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spans="1:26" ht="14.25" customHeight="1" x14ac:dyDescent="0.2">
      <c r="A922" s="55"/>
      <c r="B922" s="48"/>
      <c r="C922" s="48"/>
      <c r="D922" s="56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spans="1:26" ht="14.25" customHeight="1" x14ac:dyDescent="0.2">
      <c r="A923" s="55"/>
      <c r="B923" s="48"/>
      <c r="C923" s="48"/>
      <c r="D923" s="56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spans="1:26" ht="14.25" customHeight="1" x14ac:dyDescent="0.2">
      <c r="A924" s="55"/>
      <c r="B924" s="48"/>
      <c r="C924" s="48"/>
      <c r="D924" s="56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spans="1:26" ht="14.25" customHeight="1" x14ac:dyDescent="0.2">
      <c r="A925" s="55"/>
      <c r="B925" s="48"/>
      <c r="C925" s="48"/>
      <c r="D925" s="56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spans="1:26" ht="14.25" customHeight="1" x14ac:dyDescent="0.2">
      <c r="A926" s="55"/>
      <c r="B926" s="48"/>
      <c r="C926" s="48"/>
      <c r="D926" s="56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spans="1:26" ht="14.25" customHeight="1" x14ac:dyDescent="0.2">
      <c r="A927" s="55"/>
      <c r="B927" s="48"/>
      <c r="C927" s="48"/>
      <c r="D927" s="56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spans="1:26" ht="14.25" customHeight="1" x14ac:dyDescent="0.2">
      <c r="A928" s="55"/>
      <c r="B928" s="48"/>
      <c r="C928" s="48"/>
      <c r="D928" s="56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spans="1:26" ht="14.25" customHeight="1" x14ac:dyDescent="0.2">
      <c r="A929" s="55"/>
      <c r="B929" s="48"/>
      <c r="C929" s="48"/>
      <c r="D929" s="56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spans="1:26" ht="14.25" customHeight="1" x14ac:dyDescent="0.2">
      <c r="A930" s="55"/>
      <c r="B930" s="48"/>
      <c r="C930" s="48"/>
      <c r="D930" s="56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spans="1:26" ht="14.25" customHeight="1" x14ac:dyDescent="0.2">
      <c r="A931" s="55"/>
      <c r="B931" s="48"/>
      <c r="C931" s="48"/>
      <c r="D931" s="56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spans="1:26" ht="14.25" customHeight="1" x14ac:dyDescent="0.2">
      <c r="A932" s="55"/>
      <c r="B932" s="48"/>
      <c r="C932" s="48"/>
      <c r="D932" s="56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spans="1:26" ht="14.25" customHeight="1" x14ac:dyDescent="0.2">
      <c r="A933" s="55"/>
      <c r="B933" s="48"/>
      <c r="C933" s="48"/>
      <c r="D933" s="56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spans="1:26" ht="14.25" customHeight="1" x14ac:dyDescent="0.2">
      <c r="A934" s="55"/>
      <c r="B934" s="48"/>
      <c r="C934" s="48"/>
      <c r="D934" s="56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spans="1:26" ht="14.25" customHeight="1" x14ac:dyDescent="0.2">
      <c r="A935" s="55"/>
      <c r="B935" s="48"/>
      <c r="C935" s="48"/>
      <c r="D935" s="56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spans="1:26" ht="14.25" customHeight="1" x14ac:dyDescent="0.2">
      <c r="A936" s="55"/>
      <c r="B936" s="48"/>
      <c r="C936" s="48"/>
      <c r="D936" s="56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spans="1:26" ht="14.25" customHeight="1" x14ac:dyDescent="0.2">
      <c r="A937" s="55"/>
      <c r="B937" s="48"/>
      <c r="C937" s="48"/>
      <c r="D937" s="56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spans="1:26" ht="14.25" customHeight="1" x14ac:dyDescent="0.2">
      <c r="A938" s="55"/>
      <c r="B938" s="48"/>
      <c r="C938" s="48"/>
      <c r="D938" s="56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spans="1:26" ht="14.25" customHeight="1" x14ac:dyDescent="0.2">
      <c r="A939" s="55"/>
      <c r="B939" s="48"/>
      <c r="C939" s="48"/>
      <c r="D939" s="56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spans="1:26" ht="14.25" customHeight="1" x14ac:dyDescent="0.2">
      <c r="A940" s="55"/>
      <c r="B940" s="48"/>
      <c r="C940" s="48"/>
      <c r="D940" s="56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spans="1:26" ht="14.25" customHeight="1" x14ac:dyDescent="0.2">
      <c r="A941" s="55"/>
      <c r="B941" s="48"/>
      <c r="C941" s="48"/>
      <c r="D941" s="56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spans="1:26" ht="14.25" customHeight="1" x14ac:dyDescent="0.2">
      <c r="A942" s="55"/>
      <c r="B942" s="48"/>
      <c r="C942" s="48"/>
      <c r="D942" s="56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spans="1:26" ht="14.25" customHeight="1" x14ac:dyDescent="0.2">
      <c r="A943" s="55"/>
      <c r="B943" s="48"/>
      <c r="C943" s="48"/>
      <c r="D943" s="56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spans="1:26" ht="14.25" customHeight="1" x14ac:dyDescent="0.2">
      <c r="A944" s="55"/>
      <c r="B944" s="48"/>
      <c r="C944" s="48"/>
      <c r="D944" s="56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spans="1:26" ht="14.25" customHeight="1" x14ac:dyDescent="0.2">
      <c r="A945" s="55"/>
      <c r="B945" s="48"/>
      <c r="C945" s="48"/>
      <c r="D945" s="56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spans="1:26" ht="14.25" customHeight="1" x14ac:dyDescent="0.2">
      <c r="A946" s="55"/>
      <c r="B946" s="48"/>
      <c r="C946" s="48"/>
      <c r="D946" s="56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spans="1:26" ht="14.25" customHeight="1" x14ac:dyDescent="0.2">
      <c r="A947" s="55"/>
      <c r="B947" s="48"/>
      <c r="C947" s="48"/>
      <c r="D947" s="56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spans="1:26" ht="14.25" customHeight="1" x14ac:dyDescent="0.2">
      <c r="A948" s="55"/>
      <c r="B948" s="48"/>
      <c r="C948" s="48"/>
      <c r="D948" s="56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spans="1:26" ht="14.25" customHeight="1" x14ac:dyDescent="0.2">
      <c r="A949" s="55"/>
      <c r="B949" s="48"/>
      <c r="C949" s="48"/>
      <c r="D949" s="56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spans="1:26" ht="14.25" customHeight="1" x14ac:dyDescent="0.2">
      <c r="A950" s="55"/>
      <c r="B950" s="48"/>
      <c r="C950" s="48"/>
      <c r="D950" s="56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spans="1:26" ht="14.25" customHeight="1" x14ac:dyDescent="0.2">
      <c r="A951" s="55"/>
      <c r="B951" s="48"/>
      <c r="C951" s="48"/>
      <c r="D951" s="56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spans="1:26" ht="14.25" customHeight="1" x14ac:dyDescent="0.2">
      <c r="A952" s="55"/>
      <c r="B952" s="48"/>
      <c r="C952" s="48"/>
      <c r="D952" s="56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spans="1:26" ht="14.25" customHeight="1" x14ac:dyDescent="0.2">
      <c r="A953" s="55"/>
      <c r="B953" s="48"/>
      <c r="C953" s="48"/>
      <c r="D953" s="56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spans="1:26" ht="14.25" customHeight="1" x14ac:dyDescent="0.2">
      <c r="A954" s="55"/>
      <c r="B954" s="48"/>
      <c r="C954" s="48"/>
      <c r="D954" s="56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spans="1:26" ht="14.25" customHeight="1" x14ac:dyDescent="0.2">
      <c r="A955" s="55"/>
      <c r="B955" s="48"/>
      <c r="C955" s="48"/>
      <c r="D955" s="56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spans="1:26" ht="14.25" customHeight="1" x14ac:dyDescent="0.2">
      <c r="A956" s="55"/>
      <c r="B956" s="48"/>
      <c r="C956" s="48"/>
      <c r="D956" s="56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spans="1:26" ht="14.25" customHeight="1" x14ac:dyDescent="0.2">
      <c r="A957" s="55"/>
      <c r="B957" s="48"/>
      <c r="C957" s="48"/>
      <c r="D957" s="56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spans="1:26" ht="14.25" customHeight="1" x14ac:dyDescent="0.2">
      <c r="A958" s="55"/>
      <c r="B958" s="48"/>
      <c r="C958" s="48"/>
      <c r="D958" s="56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spans="1:26" ht="14.25" customHeight="1" x14ac:dyDescent="0.2">
      <c r="A959" s="55"/>
      <c r="B959" s="48"/>
      <c r="C959" s="48"/>
      <c r="D959" s="56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spans="1:26" ht="14.25" customHeight="1" x14ac:dyDescent="0.2">
      <c r="A960" s="55"/>
      <c r="B960" s="48"/>
      <c r="C960" s="48"/>
      <c r="D960" s="56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spans="1:26" ht="14.25" customHeight="1" x14ac:dyDescent="0.2">
      <c r="A961" s="55"/>
      <c r="B961" s="48"/>
      <c r="C961" s="48"/>
      <c r="D961" s="56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spans="1:26" ht="14.25" customHeight="1" x14ac:dyDescent="0.2">
      <c r="A962" s="55"/>
      <c r="B962" s="48"/>
      <c r="C962" s="48"/>
      <c r="D962" s="56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spans="1:26" ht="14.25" customHeight="1" x14ac:dyDescent="0.2">
      <c r="A963" s="55"/>
      <c r="B963" s="48"/>
      <c r="C963" s="48"/>
      <c r="D963" s="56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spans="1:26" ht="14.25" customHeight="1" x14ac:dyDescent="0.2">
      <c r="A964" s="55"/>
      <c r="B964" s="48"/>
      <c r="C964" s="48"/>
      <c r="D964" s="56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spans="1:26" ht="14.25" customHeight="1" x14ac:dyDescent="0.2">
      <c r="A965" s="55"/>
      <c r="B965" s="48"/>
      <c r="C965" s="48"/>
      <c r="D965" s="56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spans="1:26" ht="14.25" customHeight="1" x14ac:dyDescent="0.2">
      <c r="A966" s="55"/>
      <c r="B966" s="48"/>
      <c r="C966" s="48"/>
      <c r="D966" s="56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spans="1:26" ht="14.25" customHeight="1" x14ac:dyDescent="0.2">
      <c r="A967" s="55"/>
      <c r="B967" s="48"/>
      <c r="C967" s="48"/>
      <c r="D967" s="56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spans="1:26" ht="14.25" customHeight="1" x14ac:dyDescent="0.2">
      <c r="A968" s="55"/>
      <c r="B968" s="48"/>
      <c r="C968" s="48"/>
      <c r="D968" s="56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spans="1:26" ht="14.25" customHeight="1" x14ac:dyDescent="0.2">
      <c r="A969" s="55"/>
      <c r="B969" s="48"/>
      <c r="C969" s="48"/>
      <c r="D969" s="56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spans="1:26" ht="14.25" customHeight="1" x14ac:dyDescent="0.2">
      <c r="A970" s="55"/>
      <c r="B970" s="48"/>
      <c r="C970" s="48"/>
      <c r="D970" s="56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spans="1:26" ht="14.25" customHeight="1" x14ac:dyDescent="0.2">
      <c r="A971" s="55"/>
      <c r="B971" s="48"/>
      <c r="C971" s="48"/>
      <c r="D971" s="56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spans="1:26" ht="14.25" customHeight="1" x14ac:dyDescent="0.2">
      <c r="A972" s="55"/>
      <c r="B972" s="48"/>
      <c r="C972" s="48"/>
      <c r="D972" s="56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spans="1:26" ht="14.25" customHeight="1" x14ac:dyDescent="0.2">
      <c r="A973" s="55"/>
      <c r="B973" s="48"/>
      <c r="C973" s="48"/>
      <c r="D973" s="56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spans="1:26" ht="14.25" customHeight="1" x14ac:dyDescent="0.2">
      <c r="A974" s="55"/>
      <c r="B974" s="48"/>
      <c r="C974" s="48"/>
      <c r="D974" s="56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spans="1:26" ht="14.25" customHeight="1" x14ac:dyDescent="0.2">
      <c r="A975" s="55"/>
      <c r="B975" s="48"/>
      <c r="C975" s="48"/>
      <c r="D975" s="56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spans="1:26" ht="14.25" customHeight="1" x14ac:dyDescent="0.2">
      <c r="A976" s="55"/>
      <c r="B976" s="48"/>
      <c r="C976" s="48"/>
      <c r="D976" s="56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spans="1:26" ht="14.25" customHeight="1" x14ac:dyDescent="0.2">
      <c r="A977" s="55"/>
      <c r="B977" s="48"/>
      <c r="C977" s="48"/>
      <c r="D977" s="56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spans="1:26" ht="14.25" customHeight="1" x14ac:dyDescent="0.2">
      <c r="A978" s="55"/>
      <c r="B978" s="48"/>
      <c r="C978" s="48"/>
      <c r="D978" s="56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spans="1:26" ht="14.25" customHeight="1" x14ac:dyDescent="0.2">
      <c r="A979" s="55"/>
      <c r="B979" s="48"/>
      <c r="C979" s="48"/>
      <c r="D979" s="56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spans="1:26" ht="14.25" customHeight="1" x14ac:dyDescent="0.2">
      <c r="A980" s="55"/>
      <c r="B980" s="48"/>
      <c r="C980" s="48"/>
      <c r="D980" s="56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spans="1:26" ht="14.25" customHeight="1" x14ac:dyDescent="0.2">
      <c r="A981" s="55"/>
      <c r="B981" s="48"/>
      <c r="C981" s="48"/>
      <c r="D981" s="56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spans="1:26" ht="14.25" customHeight="1" x14ac:dyDescent="0.2">
      <c r="A982" s="55"/>
      <c r="B982" s="48"/>
      <c r="C982" s="48"/>
      <c r="D982" s="56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spans="1:26" ht="14.25" customHeight="1" x14ac:dyDescent="0.2">
      <c r="A983" s="55"/>
      <c r="B983" s="48"/>
      <c r="C983" s="48"/>
      <c r="D983" s="56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spans="1:26" ht="14.25" customHeight="1" x14ac:dyDescent="0.2">
      <c r="A984" s="55"/>
      <c r="B984" s="48"/>
      <c r="C984" s="48"/>
      <c r="D984" s="56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spans="1:26" ht="14.25" customHeight="1" x14ac:dyDescent="0.2">
      <c r="A985" s="55"/>
      <c r="B985" s="48"/>
      <c r="C985" s="48"/>
      <c r="D985" s="56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spans="1:26" ht="14.25" customHeight="1" x14ac:dyDescent="0.2">
      <c r="A986" s="55"/>
      <c r="B986" s="48"/>
      <c r="C986" s="48"/>
      <c r="D986" s="56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spans="1:26" ht="14.25" customHeight="1" x14ac:dyDescent="0.2">
      <c r="A987" s="55"/>
      <c r="B987" s="48"/>
      <c r="C987" s="48"/>
      <c r="D987" s="56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spans="1:26" ht="14.25" customHeight="1" x14ac:dyDescent="0.2">
      <c r="A988" s="55"/>
      <c r="B988" s="48"/>
      <c r="C988" s="48"/>
      <c r="D988" s="56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spans="1:26" ht="14.25" customHeight="1" x14ac:dyDescent="0.2">
      <c r="A989" s="55"/>
      <c r="B989" s="48"/>
      <c r="C989" s="48"/>
      <c r="D989" s="56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spans="1:26" ht="14.25" customHeight="1" x14ac:dyDescent="0.2">
      <c r="A990" s="55"/>
      <c r="B990" s="48"/>
      <c r="C990" s="48"/>
      <c r="D990" s="56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spans="1:26" ht="14.25" customHeight="1" x14ac:dyDescent="0.2">
      <c r="A991" s="55"/>
      <c r="B991" s="48"/>
      <c r="C991" s="48"/>
      <c r="D991" s="56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spans="1:26" ht="14.25" customHeight="1" x14ac:dyDescent="0.2">
      <c r="A992" s="55"/>
      <c r="B992" s="48"/>
      <c r="C992" s="48"/>
      <c r="D992" s="56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spans="1:26" ht="14.25" customHeight="1" x14ac:dyDescent="0.2">
      <c r="A993" s="55"/>
      <c r="B993" s="48"/>
      <c r="C993" s="48"/>
      <c r="D993" s="56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spans="1:26" ht="14.25" customHeight="1" x14ac:dyDescent="0.2">
      <c r="A994" s="55"/>
      <c r="B994" s="48"/>
      <c r="C994" s="48"/>
      <c r="D994" s="56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spans="1:26" ht="14.25" customHeight="1" x14ac:dyDescent="0.2">
      <c r="A995" s="55"/>
      <c r="B995" s="48"/>
      <c r="C995" s="48"/>
      <c r="D995" s="56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spans="1:26" ht="14.25" customHeight="1" x14ac:dyDescent="0.2">
      <c r="A996" s="55"/>
      <c r="B996" s="48"/>
      <c r="C996" s="48"/>
      <c r="D996" s="56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spans="1:26" ht="14.25" customHeight="1" x14ac:dyDescent="0.2">
      <c r="A997" s="55"/>
      <c r="B997" s="48"/>
      <c r="C997" s="48"/>
      <c r="D997" s="56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spans="1:26" ht="14.25" customHeight="1" x14ac:dyDescent="0.2">
      <c r="A998" s="55"/>
      <c r="B998" s="48"/>
      <c r="C998" s="48"/>
      <c r="D998" s="56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spans="1:26" ht="14.25" customHeight="1" x14ac:dyDescent="0.2">
      <c r="A999" s="55"/>
      <c r="B999" s="48"/>
      <c r="C999" s="48"/>
      <c r="D999" s="56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spans="1:26" ht="14.25" customHeight="1" x14ac:dyDescent="0.2">
      <c r="A1000" s="55"/>
      <c r="B1000" s="48"/>
      <c r="C1000" s="48"/>
      <c r="D1000" s="56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  <row r="1001" spans="1:26" ht="14.25" customHeight="1" x14ac:dyDescent="0.2">
      <c r="A1001" s="55"/>
      <c r="B1001" s="48"/>
      <c r="C1001" s="48"/>
      <c r="D1001" s="56"/>
      <c r="E1001" s="48"/>
      <c r="F1001" s="48"/>
      <c r="G1001" s="48"/>
      <c r="H1001" s="48"/>
      <c r="I1001" s="48"/>
      <c r="J1001" s="48"/>
      <c r="K1001" s="48"/>
      <c r="L1001" s="48"/>
      <c r="M1001" s="48"/>
      <c r="N1001" s="48"/>
      <c r="O1001" s="48"/>
      <c r="P1001" s="48"/>
      <c r="Q1001" s="48"/>
      <c r="R1001" s="48"/>
      <c r="S1001" s="48"/>
      <c r="T1001" s="48"/>
      <c r="U1001" s="48"/>
      <c r="V1001" s="48"/>
      <c r="W1001" s="48"/>
      <c r="X1001" s="48"/>
      <c r="Y1001" s="48"/>
      <c r="Z1001" s="48"/>
    </row>
    <row r="1002" spans="1:26" ht="14.25" customHeight="1" x14ac:dyDescent="0.2">
      <c r="A1002" s="55"/>
      <c r="B1002" s="48"/>
      <c r="C1002" s="48"/>
      <c r="D1002" s="56"/>
      <c r="E1002" s="48"/>
      <c r="F1002" s="48"/>
      <c r="G1002" s="48"/>
      <c r="H1002" s="48"/>
      <c r="I1002" s="48"/>
      <c r="J1002" s="48"/>
      <c r="K1002" s="48"/>
      <c r="L1002" s="48"/>
      <c r="M1002" s="48"/>
      <c r="N1002" s="48"/>
      <c r="O1002" s="48"/>
      <c r="P1002" s="48"/>
      <c r="Q1002" s="48"/>
      <c r="R1002" s="48"/>
      <c r="S1002" s="48"/>
      <c r="T1002" s="48"/>
      <c r="U1002" s="48"/>
      <c r="V1002" s="48"/>
      <c r="W1002" s="48"/>
      <c r="X1002" s="48"/>
      <c r="Y1002" s="48"/>
      <c r="Z1002" s="48"/>
    </row>
    <row r="1003" spans="1:26" ht="14.25" customHeight="1" x14ac:dyDescent="0.2">
      <c r="A1003" s="55"/>
      <c r="B1003" s="48"/>
      <c r="C1003" s="48"/>
      <c r="D1003" s="56"/>
      <c r="E1003" s="48"/>
      <c r="F1003" s="48"/>
      <c r="G1003" s="48"/>
      <c r="H1003" s="48"/>
      <c r="I1003" s="48"/>
      <c r="J1003" s="48"/>
      <c r="K1003" s="48"/>
      <c r="L1003" s="48"/>
      <c r="M1003" s="48"/>
      <c r="N1003" s="48"/>
      <c r="O1003" s="48"/>
      <c r="P1003" s="48"/>
      <c r="Q1003" s="48"/>
      <c r="R1003" s="48"/>
      <c r="S1003" s="48"/>
      <c r="T1003" s="48"/>
      <c r="U1003" s="48"/>
      <c r="V1003" s="48"/>
      <c r="W1003" s="48"/>
      <c r="X1003" s="48"/>
      <c r="Y1003" s="48"/>
      <c r="Z1003" s="48"/>
    </row>
    <row r="1004" spans="1:26" ht="14.25" customHeight="1" x14ac:dyDescent="0.2">
      <c r="A1004" s="55"/>
      <c r="B1004" s="48"/>
      <c r="C1004" s="48"/>
      <c r="D1004" s="56"/>
      <c r="E1004" s="48"/>
      <c r="F1004" s="48"/>
      <c r="G1004" s="48"/>
      <c r="H1004" s="48"/>
      <c r="I1004" s="48"/>
      <c r="J1004" s="48"/>
      <c r="K1004" s="48"/>
      <c r="L1004" s="48"/>
      <c r="M1004" s="48"/>
      <c r="N1004" s="48"/>
      <c r="O1004" s="48"/>
      <c r="P1004" s="48"/>
      <c r="Q1004" s="48"/>
      <c r="R1004" s="48"/>
      <c r="S1004" s="48"/>
      <c r="T1004" s="48"/>
      <c r="U1004" s="48"/>
      <c r="V1004" s="48"/>
      <c r="W1004" s="48"/>
      <c r="X1004" s="48"/>
      <c r="Y1004" s="48"/>
      <c r="Z1004" s="48"/>
    </row>
    <row r="1005" spans="1:26" ht="14.25" customHeight="1" x14ac:dyDescent="0.2">
      <c r="A1005" s="55"/>
      <c r="B1005" s="48"/>
      <c r="C1005" s="48"/>
      <c r="D1005" s="56"/>
      <c r="E1005" s="48"/>
      <c r="F1005" s="48"/>
      <c r="G1005" s="48"/>
      <c r="H1005" s="48"/>
      <c r="I1005" s="48"/>
      <c r="J1005" s="48"/>
      <c r="K1005" s="48"/>
      <c r="L1005" s="48"/>
      <c r="M1005" s="48"/>
      <c r="N1005" s="48"/>
      <c r="O1005" s="48"/>
      <c r="P1005" s="48"/>
      <c r="Q1005" s="48"/>
      <c r="R1005" s="48"/>
      <c r="S1005" s="48"/>
      <c r="T1005" s="48"/>
      <c r="U1005" s="48"/>
      <c r="V1005" s="48"/>
      <c r="W1005" s="48"/>
      <c r="X1005" s="48"/>
      <c r="Y1005" s="48"/>
      <c r="Z1005" s="48"/>
    </row>
    <row r="1006" spans="1:26" ht="14.25" customHeight="1" x14ac:dyDescent="0.2">
      <c r="A1006" s="55"/>
      <c r="B1006" s="48"/>
      <c r="C1006" s="48"/>
      <c r="D1006" s="56"/>
      <c r="E1006" s="48"/>
      <c r="F1006" s="48"/>
      <c r="G1006" s="48"/>
      <c r="H1006" s="48"/>
      <c r="I1006" s="48"/>
      <c r="J1006" s="48"/>
      <c r="K1006" s="48"/>
      <c r="L1006" s="48"/>
      <c r="M1006" s="48"/>
      <c r="N1006" s="48"/>
      <c r="O1006" s="48"/>
      <c r="P1006" s="48"/>
      <c r="Q1006" s="48"/>
      <c r="R1006" s="48"/>
      <c r="S1006" s="48"/>
      <c r="T1006" s="48"/>
      <c r="U1006" s="48"/>
      <c r="V1006" s="48"/>
      <c r="W1006" s="48"/>
      <c r="X1006" s="48"/>
      <c r="Y1006" s="48"/>
      <c r="Z1006" s="48"/>
    </row>
    <row r="1007" spans="1:26" ht="14.25" customHeight="1" x14ac:dyDescent="0.2">
      <c r="A1007" s="55"/>
      <c r="B1007" s="48"/>
      <c r="C1007" s="48"/>
      <c r="D1007" s="56"/>
      <c r="E1007" s="48"/>
      <c r="F1007" s="48"/>
      <c r="G1007" s="48"/>
      <c r="H1007" s="48"/>
      <c r="I1007" s="48"/>
      <c r="J1007" s="48"/>
      <c r="K1007" s="48"/>
      <c r="L1007" s="48"/>
      <c r="M1007" s="48"/>
      <c r="N1007" s="48"/>
      <c r="O1007" s="48"/>
      <c r="P1007" s="48"/>
      <c r="Q1007" s="48"/>
      <c r="R1007" s="48"/>
      <c r="S1007" s="48"/>
      <c r="T1007" s="48"/>
      <c r="U1007" s="48"/>
      <c r="V1007" s="48"/>
      <c r="W1007" s="48"/>
      <c r="X1007" s="48"/>
      <c r="Y1007" s="48"/>
      <c r="Z1007" s="48"/>
    </row>
    <row r="1008" spans="1:26" ht="14.25" customHeight="1" x14ac:dyDescent="0.2">
      <c r="A1008" s="55"/>
      <c r="B1008" s="48"/>
      <c r="C1008" s="48"/>
      <c r="D1008" s="56"/>
      <c r="E1008" s="48"/>
      <c r="F1008" s="48"/>
      <c r="G1008" s="48"/>
      <c r="H1008" s="48"/>
      <c r="I1008" s="48"/>
      <c r="J1008" s="48"/>
      <c r="K1008" s="48"/>
      <c r="L1008" s="48"/>
      <c r="M1008" s="48"/>
      <c r="N1008" s="48"/>
      <c r="O1008" s="48"/>
      <c r="P1008" s="48"/>
      <c r="Q1008" s="48"/>
      <c r="R1008" s="48"/>
      <c r="S1008" s="48"/>
      <c r="T1008" s="48"/>
      <c r="U1008" s="48"/>
      <c r="V1008" s="48"/>
      <c r="W1008" s="48"/>
      <c r="X1008" s="48"/>
      <c r="Y1008" s="48"/>
      <c r="Z1008" s="48"/>
    </row>
    <row r="1009" spans="1:26" ht="14.25" customHeight="1" x14ac:dyDescent="0.2">
      <c r="A1009" s="55"/>
      <c r="B1009" s="48"/>
      <c r="C1009" s="48"/>
      <c r="D1009" s="56"/>
      <c r="E1009" s="48"/>
      <c r="F1009" s="48"/>
      <c r="G1009" s="48"/>
      <c r="H1009" s="48"/>
      <c r="I1009" s="48"/>
      <c r="J1009" s="48"/>
      <c r="K1009" s="48"/>
      <c r="L1009" s="48"/>
      <c r="M1009" s="48"/>
      <c r="N1009" s="48"/>
      <c r="O1009" s="48"/>
      <c r="P1009" s="48"/>
      <c r="Q1009" s="48"/>
      <c r="R1009" s="48"/>
      <c r="S1009" s="48"/>
      <c r="T1009" s="48"/>
      <c r="U1009" s="48"/>
      <c r="V1009" s="48"/>
      <c r="W1009" s="48"/>
      <c r="X1009" s="48"/>
      <c r="Y1009" s="48"/>
      <c r="Z1009" s="48"/>
    </row>
    <row r="1010" spans="1:26" ht="14.25" customHeight="1" x14ac:dyDescent="0.2">
      <c r="A1010" s="55"/>
      <c r="B1010" s="48"/>
      <c r="C1010" s="48"/>
      <c r="D1010" s="56"/>
      <c r="E1010" s="48"/>
      <c r="F1010" s="48"/>
      <c r="G1010" s="48"/>
      <c r="H1010" s="48"/>
      <c r="I1010" s="48"/>
      <c r="J1010" s="48"/>
      <c r="K1010" s="48"/>
      <c r="L1010" s="48"/>
      <c r="M1010" s="48"/>
      <c r="N1010" s="48"/>
      <c r="O1010" s="48"/>
      <c r="P1010" s="48"/>
      <c r="Q1010" s="48"/>
      <c r="R1010" s="48"/>
      <c r="S1010" s="48"/>
      <c r="T1010" s="48"/>
      <c r="U1010" s="48"/>
      <c r="V1010" s="48"/>
      <c r="W1010" s="48"/>
      <c r="X1010" s="48"/>
      <c r="Y1010" s="48"/>
      <c r="Z1010" s="48"/>
    </row>
  </sheetData>
  <sheetProtection algorithmName="SHA-512" hashValue="huLZgUf4eX/MDq6nAcoPWJ2e5pLmhElfEkl1ILpttQLZa2OJEeBRCWFSaEKD7VFC7kwb7Ax+bOFKI5czqR7MrA==" saltValue="OYFwjxNSlwUz6NUX5DhJFQ==" spinCount="100000" sheet="1" formatCells="0" formatColumns="0" formatRows="0" selectLockedCells="1"/>
  <autoFilter ref="A14:D42" xr:uid="{00000000-0009-0000-0000-000001000000}"/>
  <mergeCells count="6">
    <mergeCell ref="C44:D44"/>
    <mergeCell ref="F9:G9"/>
    <mergeCell ref="B2:D2"/>
    <mergeCell ref="B4:D4"/>
    <mergeCell ref="A42:B42"/>
    <mergeCell ref="B5:D5"/>
  </mergeCells>
  <printOptions horizontalCentered="1"/>
  <pageMargins left="0.78740157480314965" right="0.39370078740157483" top="0.78740157480314965" bottom="0.39370078740157483" header="0" footer="0"/>
  <pageSetup paperSize="9" scale="48" fitToWidth="0" orientation="portrait" horizontalDpi="4294967294" verticalDpi="4294967294" r:id="rId1"/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1021"/>
  <sheetViews>
    <sheetView zoomScale="70" zoomScaleNormal="70" zoomScaleSheetLayoutView="70" workbookViewId="0">
      <selection activeCell="F24" sqref="F24"/>
    </sheetView>
  </sheetViews>
  <sheetFormatPr defaultColWidth="14.42578125" defaultRowHeight="15" customHeight="1" x14ac:dyDescent="0.2"/>
  <cols>
    <col min="1" max="1" width="33.42578125" style="5" customWidth="1"/>
    <col min="2" max="2" width="85.5703125" style="5" customWidth="1"/>
    <col min="3" max="3" width="14.85546875" style="5" customWidth="1"/>
    <col min="4" max="4" width="38.42578125" style="5" customWidth="1"/>
    <col min="5" max="5" width="27.85546875" style="5" customWidth="1"/>
    <col min="6" max="6" width="26.85546875" style="5" customWidth="1"/>
    <col min="7" max="7" width="28.5703125" style="5" customWidth="1"/>
    <col min="8" max="8" width="27.28515625" style="5" customWidth="1"/>
    <col min="9" max="9" width="25.7109375" style="5" customWidth="1"/>
    <col min="10" max="10" width="27.140625" style="5" customWidth="1"/>
    <col min="11" max="12" width="27.42578125" style="5" customWidth="1"/>
    <col min="13" max="13" width="32.140625" style="5" customWidth="1"/>
    <col min="14" max="14" width="9.140625" style="5" customWidth="1"/>
    <col min="15" max="15" width="11.28515625" style="5" customWidth="1"/>
    <col min="16" max="16384" width="14.42578125" style="5"/>
  </cols>
  <sheetData>
    <row r="1" spans="1:15" ht="52.5" customHeight="1" x14ac:dyDescent="0.6">
      <c r="A1" s="6"/>
      <c r="B1" s="108"/>
      <c r="C1" s="108"/>
      <c r="D1" s="108"/>
      <c r="E1" s="108"/>
      <c r="F1" s="108"/>
      <c r="G1" s="108"/>
      <c r="H1" s="108"/>
      <c r="I1" s="70"/>
      <c r="J1" s="24"/>
    </row>
    <row r="2" spans="1:15" ht="7.5" customHeight="1" x14ac:dyDescent="0.4">
      <c r="A2" s="7"/>
      <c r="B2" s="101"/>
      <c r="C2" s="40"/>
      <c r="D2" s="40"/>
      <c r="E2" s="40"/>
      <c r="F2" s="40"/>
      <c r="G2" s="40"/>
      <c r="H2" s="40"/>
      <c r="I2" s="40"/>
      <c r="J2" s="24"/>
    </row>
    <row r="3" spans="1:15" ht="20.25" customHeight="1" x14ac:dyDescent="0.2">
      <c r="A3" s="71"/>
      <c r="B3" s="12"/>
      <c r="C3" s="12"/>
      <c r="D3" s="12"/>
      <c r="E3" s="12"/>
      <c r="F3" s="12"/>
      <c r="G3" s="12"/>
      <c r="H3" s="12"/>
      <c r="I3" s="72"/>
      <c r="J3" s="24"/>
    </row>
    <row r="4" spans="1:15" ht="24" customHeight="1" x14ac:dyDescent="0.2">
      <c r="A4" s="71"/>
      <c r="B4" s="107"/>
      <c r="C4" s="107"/>
      <c r="D4" s="107"/>
      <c r="E4" s="107"/>
      <c r="F4" s="107"/>
      <c r="G4" s="107"/>
      <c r="H4" s="107"/>
      <c r="I4" s="73"/>
      <c r="J4" s="24"/>
    </row>
    <row r="5" spans="1:15" ht="12" customHeight="1" thickBot="1" x14ac:dyDescent="0.25">
      <c r="A5" s="74"/>
      <c r="B5" s="75"/>
      <c r="C5" s="102"/>
      <c r="D5" s="103"/>
      <c r="E5" s="76"/>
      <c r="F5" s="104"/>
      <c r="G5" s="76"/>
      <c r="H5" s="76"/>
      <c r="I5" s="76"/>
      <c r="J5" s="24"/>
      <c r="K5" s="24"/>
    </row>
    <row r="6" spans="1:15" ht="20.25" x14ac:dyDescent="0.2">
      <c r="A6" s="84" t="s">
        <v>0</v>
      </c>
      <c r="B6" s="85" t="str">
        <f>Orçamento!B6</f>
        <v>CRECHE PQ SUBURBANO</v>
      </c>
      <c r="C6" s="850"/>
      <c r="D6" s="850"/>
      <c r="E6" s="86"/>
      <c r="F6" s="87"/>
      <c r="G6" s="87"/>
      <c r="H6" s="87"/>
      <c r="I6" s="674"/>
      <c r="J6" s="675"/>
      <c r="K6" s="675"/>
      <c r="L6" s="675"/>
    </row>
    <row r="7" spans="1:15" ht="8.25" customHeight="1" x14ac:dyDescent="0.2">
      <c r="A7" s="88"/>
      <c r="B7" s="86"/>
      <c r="C7" s="85"/>
      <c r="D7" s="85"/>
      <c r="E7" s="86"/>
      <c r="F7" s="87"/>
      <c r="G7" s="87"/>
      <c r="H7" s="87"/>
      <c r="I7" s="86"/>
      <c r="J7" s="676"/>
      <c r="K7" s="677"/>
      <c r="L7" s="677"/>
    </row>
    <row r="8" spans="1:15" ht="19.5" customHeight="1" x14ac:dyDescent="0.2">
      <c r="A8" s="89" t="s">
        <v>1</v>
      </c>
      <c r="B8" s="90" t="str">
        <f>Orçamento!C8</f>
        <v>CONSTRUÇÃO DE CRECHE</v>
      </c>
      <c r="C8" s="850"/>
      <c r="D8" s="850"/>
      <c r="E8" s="86"/>
      <c r="F8" s="847"/>
      <c r="G8" s="847"/>
      <c r="H8" s="91"/>
      <c r="I8" s="678"/>
      <c r="J8" s="676"/>
      <c r="K8" s="677"/>
      <c r="L8" s="677"/>
    </row>
    <row r="9" spans="1:15" ht="9.75" customHeight="1" x14ac:dyDescent="0.2">
      <c r="A9" s="89"/>
      <c r="B9" s="92"/>
      <c r="C9" s="92"/>
      <c r="D9" s="92"/>
      <c r="E9" s="86"/>
      <c r="F9" s="93"/>
      <c r="G9" s="86"/>
      <c r="H9" s="86"/>
      <c r="I9" s="678"/>
      <c r="J9" s="676"/>
      <c r="K9" s="677"/>
      <c r="L9" s="677"/>
    </row>
    <row r="10" spans="1:15" ht="24" customHeight="1" x14ac:dyDescent="0.3">
      <c r="A10" s="89" t="s">
        <v>2</v>
      </c>
      <c r="B10" s="90" t="str">
        <f>Orçamento!B10</f>
        <v>RUA SEBASTIÃO ROSALINO - PARQUE SUBURBANO, ITAPEVI - SP</v>
      </c>
      <c r="C10" s="90"/>
      <c r="D10" s="94"/>
      <c r="E10" s="86"/>
      <c r="F10" s="847" t="s">
        <v>3</v>
      </c>
      <c r="G10" s="847"/>
      <c r="H10" s="95" t="e">
        <f>'Resumo '!D10</f>
        <v>#VALUE!</v>
      </c>
      <c r="I10" s="679"/>
      <c r="J10" s="676"/>
      <c r="K10" s="677"/>
      <c r="L10" s="677"/>
    </row>
    <row r="11" spans="1:15" ht="8.25" customHeight="1" thickBot="1" x14ac:dyDescent="0.25">
      <c r="A11" s="680"/>
      <c r="B11" s="86"/>
      <c r="C11" s="85"/>
      <c r="D11" s="681"/>
      <c r="E11" s="86"/>
      <c r="F11" s="86"/>
      <c r="G11" s="86"/>
      <c r="H11" s="678"/>
      <c r="I11" s="93"/>
      <c r="J11" s="676"/>
      <c r="K11" s="677"/>
      <c r="L11" s="677"/>
    </row>
    <row r="12" spans="1:15" ht="9.75" customHeight="1" thickBot="1" x14ac:dyDescent="0.25">
      <c r="A12" s="682"/>
      <c r="B12" s="683"/>
      <c r="C12" s="683"/>
      <c r="D12" s="684"/>
      <c r="E12" s="685"/>
      <c r="F12" s="686"/>
      <c r="G12" s="685"/>
      <c r="H12" s="686"/>
      <c r="I12" s="687"/>
      <c r="J12" s="688"/>
      <c r="K12" s="689"/>
      <c r="L12" s="689"/>
      <c r="M12" s="77"/>
      <c r="N12" s="77"/>
      <c r="O12" s="77"/>
    </row>
    <row r="13" spans="1:15" ht="19.5" customHeight="1" x14ac:dyDescent="0.2">
      <c r="A13" s="852" t="s">
        <v>5</v>
      </c>
      <c r="B13" s="854" t="s">
        <v>94</v>
      </c>
      <c r="C13" s="96" t="s">
        <v>101</v>
      </c>
      <c r="D13" s="96" t="s">
        <v>102</v>
      </c>
      <c r="E13" s="831">
        <v>1</v>
      </c>
      <c r="F13" s="831">
        <v>2</v>
      </c>
      <c r="G13" s="831">
        <v>3</v>
      </c>
      <c r="H13" s="831">
        <v>4</v>
      </c>
      <c r="I13" s="831">
        <v>5</v>
      </c>
      <c r="J13" s="831">
        <v>6</v>
      </c>
      <c r="K13" s="831">
        <v>7</v>
      </c>
      <c r="L13" s="831">
        <v>8</v>
      </c>
      <c r="M13" s="23"/>
      <c r="N13" s="23"/>
      <c r="O13" s="23"/>
    </row>
    <row r="14" spans="1:15" ht="19.5" customHeight="1" thickBot="1" x14ac:dyDescent="0.25">
      <c r="A14" s="853"/>
      <c r="B14" s="855"/>
      <c r="C14" s="97" t="s">
        <v>103</v>
      </c>
      <c r="D14" s="97" t="s">
        <v>104</v>
      </c>
      <c r="E14" s="832"/>
      <c r="F14" s="832"/>
      <c r="G14" s="832"/>
      <c r="H14" s="832"/>
      <c r="I14" s="832"/>
      <c r="J14" s="832"/>
      <c r="K14" s="832"/>
      <c r="L14" s="832"/>
      <c r="M14" s="23"/>
      <c r="N14" s="23"/>
      <c r="O14" s="23"/>
    </row>
    <row r="15" spans="1:15" ht="19.5" customHeight="1" thickBot="1" x14ac:dyDescent="0.3">
      <c r="A15" s="138"/>
      <c r="B15" s="138"/>
      <c r="C15" s="138"/>
      <c r="D15" s="138"/>
      <c r="E15" s="138"/>
      <c r="F15" s="138"/>
      <c r="G15" s="139"/>
      <c r="H15" s="139"/>
      <c r="I15" s="139"/>
      <c r="J15" s="139"/>
      <c r="K15" s="139"/>
      <c r="L15" s="139"/>
      <c r="M15" s="43"/>
      <c r="N15" s="43"/>
      <c r="O15" s="43"/>
    </row>
    <row r="16" spans="1:15" ht="27" customHeight="1" x14ac:dyDescent="0.2">
      <c r="A16" s="856">
        <v>1</v>
      </c>
      <c r="B16" s="857" t="str">
        <f>VLOOKUP(A16,Orçamento!$A$15:$J$659,4,0)</f>
        <v>SERVIÇOS PRELIMINARES</v>
      </c>
      <c r="C16" s="858" t="e">
        <f>VLOOKUP(A16,'Resumo '!$A$15:$D$37,4,0)</f>
        <v>#VALUE!</v>
      </c>
      <c r="D16" s="859" t="e">
        <f>VLOOKUP(A16,'Resumo '!$A$15:$D$37,3,0)</f>
        <v>#VALUE!</v>
      </c>
      <c r="E16" s="690"/>
      <c r="F16" s="691"/>
      <c r="G16" s="691"/>
      <c r="H16" s="691"/>
      <c r="I16" s="691"/>
      <c r="J16" s="691"/>
      <c r="K16" s="691"/>
      <c r="L16" s="691"/>
      <c r="M16" s="78"/>
      <c r="N16" s="43"/>
      <c r="O16" s="43"/>
    </row>
    <row r="17" spans="1:15" ht="29.25" customHeight="1" x14ac:dyDescent="0.2">
      <c r="A17" s="824"/>
      <c r="B17" s="834"/>
      <c r="C17" s="835"/>
      <c r="D17" s="845"/>
      <c r="E17" s="111" t="e">
        <f>E16*$D$16</f>
        <v>#VALUE!</v>
      </c>
      <c r="F17" s="114" t="e">
        <f t="shared" ref="F17:L17" si="0">F16*$D$16</f>
        <v>#VALUE!</v>
      </c>
      <c r="G17" s="115" t="e">
        <f t="shared" si="0"/>
        <v>#VALUE!</v>
      </c>
      <c r="H17" s="115" t="e">
        <f t="shared" si="0"/>
        <v>#VALUE!</v>
      </c>
      <c r="I17" s="115" t="e">
        <f t="shared" si="0"/>
        <v>#VALUE!</v>
      </c>
      <c r="J17" s="115" t="e">
        <f t="shared" si="0"/>
        <v>#VALUE!</v>
      </c>
      <c r="K17" s="115" t="e">
        <f t="shared" si="0"/>
        <v>#VALUE!</v>
      </c>
      <c r="L17" s="115" t="e">
        <f t="shared" si="0"/>
        <v>#VALUE!</v>
      </c>
      <c r="M17" s="79"/>
      <c r="N17" s="79"/>
      <c r="O17" s="79"/>
    </row>
    <row r="18" spans="1:15" ht="26.25" customHeight="1" x14ac:dyDescent="0.2">
      <c r="A18" s="822">
        <v>2</v>
      </c>
      <c r="B18" s="833" t="str">
        <f>VLOOKUP(A18,Orçamento!$A$15:$J$659,4,0)</f>
        <v>MOVIMENTO DE TERRA PARA FUNDAÇÕES</v>
      </c>
      <c r="C18" s="827" t="e">
        <f>VLOOKUP(A18,'Resumo '!$A$15:$D$37,4,0)</f>
        <v>#VALUE!</v>
      </c>
      <c r="D18" s="844" t="e">
        <f>VLOOKUP(A18,'Resumo '!$A$15:$D$37,3,0)</f>
        <v>#VALUE!</v>
      </c>
      <c r="E18" s="692"/>
      <c r="F18" s="693"/>
      <c r="G18" s="694"/>
      <c r="H18" s="694"/>
      <c r="I18" s="694"/>
      <c r="J18" s="694"/>
      <c r="K18" s="694"/>
      <c r="L18" s="694"/>
      <c r="M18" s="78"/>
      <c r="N18" s="43"/>
      <c r="O18" s="43"/>
    </row>
    <row r="19" spans="1:15" ht="30.75" customHeight="1" x14ac:dyDescent="0.2">
      <c r="A19" s="824"/>
      <c r="B19" s="834"/>
      <c r="C19" s="835"/>
      <c r="D19" s="845"/>
      <c r="E19" s="109" t="e">
        <f t="shared" ref="E19:L19" si="1">E18*$D$18</f>
        <v>#VALUE!</v>
      </c>
      <c r="F19" s="109" t="e">
        <f t="shared" si="1"/>
        <v>#VALUE!</v>
      </c>
      <c r="G19" s="113" t="e">
        <f t="shared" si="1"/>
        <v>#VALUE!</v>
      </c>
      <c r="H19" s="113" t="e">
        <f t="shared" si="1"/>
        <v>#VALUE!</v>
      </c>
      <c r="I19" s="113" t="e">
        <f t="shared" si="1"/>
        <v>#VALUE!</v>
      </c>
      <c r="J19" s="113" t="e">
        <f t="shared" si="1"/>
        <v>#VALUE!</v>
      </c>
      <c r="K19" s="113" t="e">
        <f t="shared" si="1"/>
        <v>#VALUE!</v>
      </c>
      <c r="L19" s="113" t="e">
        <f t="shared" si="1"/>
        <v>#VALUE!</v>
      </c>
      <c r="M19" s="79"/>
      <c r="N19" s="43"/>
      <c r="O19" s="43"/>
    </row>
    <row r="20" spans="1:15" ht="19.5" customHeight="1" x14ac:dyDescent="0.2">
      <c r="A20" s="851">
        <v>3</v>
      </c>
      <c r="B20" s="833" t="str">
        <f>VLOOKUP(A20,Orçamento!$A$15:$J$659,4,0)</f>
        <v>FUNDAÇÕES</v>
      </c>
      <c r="C20" s="827" t="e">
        <f>VLOOKUP(A20,'Resumo '!$A$15:$D$37,4,0)</f>
        <v>#VALUE!</v>
      </c>
      <c r="D20" s="844" t="e">
        <f>VLOOKUP(A20,'Resumo '!$A$15:$D$37,3,0)</f>
        <v>#VALUE!</v>
      </c>
      <c r="E20" s="692"/>
      <c r="F20" s="694"/>
      <c r="G20" s="695"/>
      <c r="H20" s="696"/>
      <c r="I20" s="697"/>
      <c r="J20" s="698"/>
      <c r="K20" s="696"/>
      <c r="L20" s="696"/>
      <c r="M20" s="78"/>
      <c r="N20" s="43"/>
      <c r="O20" s="43"/>
    </row>
    <row r="21" spans="1:15" ht="19.5" customHeight="1" x14ac:dyDescent="0.2">
      <c r="A21" s="823"/>
      <c r="B21" s="826"/>
      <c r="C21" s="835"/>
      <c r="D21" s="845"/>
      <c r="E21" s="110" t="e">
        <f t="shared" ref="E21:L21" si="2">E20*$D$20</f>
        <v>#VALUE!</v>
      </c>
      <c r="F21" s="110" t="e">
        <f t="shared" si="2"/>
        <v>#VALUE!</v>
      </c>
      <c r="G21" s="116" t="e">
        <f t="shared" si="2"/>
        <v>#VALUE!</v>
      </c>
      <c r="H21" s="115" t="e">
        <f t="shared" si="2"/>
        <v>#VALUE!</v>
      </c>
      <c r="I21" s="115" t="e">
        <f t="shared" si="2"/>
        <v>#VALUE!</v>
      </c>
      <c r="J21" s="116" t="e">
        <f t="shared" si="2"/>
        <v>#VALUE!</v>
      </c>
      <c r="K21" s="115" t="e">
        <f t="shared" si="2"/>
        <v>#VALUE!</v>
      </c>
      <c r="L21" s="115" t="e">
        <f t="shared" si="2"/>
        <v>#VALUE!</v>
      </c>
      <c r="M21" s="79"/>
      <c r="N21" s="43"/>
      <c r="O21" s="43"/>
    </row>
    <row r="22" spans="1:15" ht="19.5" customHeight="1" x14ac:dyDescent="0.2">
      <c r="A22" s="822">
        <v>4</v>
      </c>
      <c r="B22" s="825" t="str">
        <f>VLOOKUP(A22,Orçamento!$A$15:$J$659,4,0)</f>
        <v>SUPERESTRUTURA</v>
      </c>
      <c r="C22" s="827" t="e">
        <f>VLOOKUP(A22,'Resumo '!$A$15:$D$37,4,0)</f>
        <v>#VALUE!</v>
      </c>
      <c r="D22" s="844" t="e">
        <f>VLOOKUP(A22,'Resumo '!$A$15:$D$37,3,0)</f>
        <v>#VALUE!</v>
      </c>
      <c r="E22" s="699"/>
      <c r="F22" s="700"/>
      <c r="G22" s="694"/>
      <c r="H22" s="694"/>
      <c r="I22" s="694"/>
      <c r="J22" s="694"/>
      <c r="K22" s="694"/>
      <c r="L22" s="694"/>
      <c r="M22" s="78"/>
      <c r="N22" s="43"/>
      <c r="O22" s="43"/>
    </row>
    <row r="23" spans="1:15" ht="19.5" customHeight="1" x14ac:dyDescent="0.2">
      <c r="A23" s="824"/>
      <c r="B23" s="834"/>
      <c r="C23" s="835"/>
      <c r="D23" s="845"/>
      <c r="E23" s="109" t="e">
        <f t="shared" ref="E23:L23" si="3">E22*$D$22</f>
        <v>#VALUE!</v>
      </c>
      <c r="F23" s="109" t="e">
        <f t="shared" si="3"/>
        <v>#VALUE!</v>
      </c>
      <c r="G23" s="113" t="e">
        <f t="shared" si="3"/>
        <v>#VALUE!</v>
      </c>
      <c r="H23" s="113" t="e">
        <f t="shared" si="3"/>
        <v>#VALUE!</v>
      </c>
      <c r="I23" s="113" t="e">
        <f t="shared" si="3"/>
        <v>#VALUE!</v>
      </c>
      <c r="J23" s="113" t="e">
        <f t="shared" si="3"/>
        <v>#VALUE!</v>
      </c>
      <c r="K23" s="113" t="e">
        <f t="shared" si="3"/>
        <v>#VALUE!</v>
      </c>
      <c r="L23" s="113" t="e">
        <f t="shared" si="3"/>
        <v>#VALUE!</v>
      </c>
      <c r="M23" s="79"/>
      <c r="N23" s="43"/>
      <c r="O23" s="43"/>
    </row>
    <row r="24" spans="1:15" ht="19.5" customHeight="1" x14ac:dyDescent="0.2">
      <c r="A24" s="822">
        <v>5</v>
      </c>
      <c r="B24" s="825" t="str">
        <f>VLOOKUP(A24,Orçamento!$A$15:$J$659,4,0)</f>
        <v>SISTEMA DE VEDAÇÃO VERTICAL</v>
      </c>
      <c r="C24" s="827" t="e">
        <f>VLOOKUP(A24,'Resumo '!$A$15:$D$37,4,0)</f>
        <v>#VALUE!</v>
      </c>
      <c r="D24" s="844" t="e">
        <f>VLOOKUP(A24,'Resumo '!$A$15:$D$37,3,0)</f>
        <v>#VALUE!</v>
      </c>
      <c r="E24" s="692"/>
      <c r="F24" s="694"/>
      <c r="G24" s="694"/>
      <c r="H24" s="694"/>
      <c r="I24" s="694"/>
      <c r="J24" s="695"/>
      <c r="K24" s="696"/>
      <c r="L24" s="696"/>
      <c r="M24" s="78"/>
      <c r="N24" s="43"/>
      <c r="O24" s="43"/>
    </row>
    <row r="25" spans="1:15" ht="19.5" customHeight="1" x14ac:dyDescent="0.2">
      <c r="A25" s="824"/>
      <c r="B25" s="834"/>
      <c r="C25" s="835"/>
      <c r="D25" s="845"/>
      <c r="E25" s="111" t="e">
        <f>E24*$D$24</f>
        <v>#VALUE!</v>
      </c>
      <c r="F25" s="115" t="e">
        <f t="shared" ref="F25:L25" si="4">F24*$D$24</f>
        <v>#VALUE!</v>
      </c>
      <c r="G25" s="115" t="e">
        <f t="shared" si="4"/>
        <v>#VALUE!</v>
      </c>
      <c r="H25" s="115" t="e">
        <f t="shared" si="4"/>
        <v>#VALUE!</v>
      </c>
      <c r="I25" s="115" t="e">
        <f t="shared" si="4"/>
        <v>#VALUE!</v>
      </c>
      <c r="J25" s="115" t="e">
        <f t="shared" si="4"/>
        <v>#VALUE!</v>
      </c>
      <c r="K25" s="115" t="e">
        <f t="shared" si="4"/>
        <v>#VALUE!</v>
      </c>
      <c r="L25" s="115" t="e">
        <f t="shared" si="4"/>
        <v>#VALUE!</v>
      </c>
      <c r="M25" s="79"/>
      <c r="N25" s="43"/>
      <c r="O25" s="43"/>
    </row>
    <row r="26" spans="1:15" ht="19.5" customHeight="1" x14ac:dyDescent="0.2">
      <c r="A26" s="822">
        <v>6</v>
      </c>
      <c r="B26" s="825" t="str">
        <f>VLOOKUP(A26,Orçamento!$A$15:$J$659,4,0)</f>
        <v>ESQUADRIAS</v>
      </c>
      <c r="C26" s="841" t="e">
        <f>VLOOKUP(A26,'Resumo '!$A$15:$D$37,4,0)</f>
        <v>#VALUE!</v>
      </c>
      <c r="D26" s="844" t="e">
        <f>VLOOKUP(A26,'Resumo '!$A$15:$D$37,3,0)</f>
        <v>#VALUE!</v>
      </c>
      <c r="E26" s="692"/>
      <c r="F26" s="701"/>
      <c r="G26" s="695"/>
      <c r="H26" s="702"/>
      <c r="I26" s="702"/>
      <c r="J26" s="702"/>
      <c r="K26" s="702"/>
      <c r="L26" s="702"/>
      <c r="M26" s="78"/>
      <c r="N26" s="43"/>
      <c r="O26" s="43"/>
    </row>
    <row r="27" spans="1:15" ht="19.5" customHeight="1" x14ac:dyDescent="0.2">
      <c r="A27" s="824"/>
      <c r="B27" s="834"/>
      <c r="C27" s="828"/>
      <c r="D27" s="845"/>
      <c r="E27" s="110" t="e">
        <f>E26*$D$26</f>
        <v>#VALUE!</v>
      </c>
      <c r="F27" s="115" t="e">
        <f t="shared" ref="F27:L27" si="5">F26*$D$26</f>
        <v>#VALUE!</v>
      </c>
      <c r="G27" s="115" t="e">
        <f t="shared" si="5"/>
        <v>#VALUE!</v>
      </c>
      <c r="H27" s="116" t="e">
        <f t="shared" si="5"/>
        <v>#VALUE!</v>
      </c>
      <c r="I27" s="116" t="e">
        <f t="shared" si="5"/>
        <v>#VALUE!</v>
      </c>
      <c r="J27" s="116" t="e">
        <f t="shared" si="5"/>
        <v>#VALUE!</v>
      </c>
      <c r="K27" s="116" t="e">
        <f t="shared" si="5"/>
        <v>#VALUE!</v>
      </c>
      <c r="L27" s="116" t="e">
        <f t="shared" si="5"/>
        <v>#VALUE!</v>
      </c>
      <c r="M27" s="79"/>
      <c r="N27" s="43"/>
      <c r="O27" s="43"/>
    </row>
    <row r="28" spans="1:15" ht="19.5" customHeight="1" x14ac:dyDescent="0.2">
      <c r="A28" s="822">
        <v>7</v>
      </c>
      <c r="B28" s="825" t="str">
        <f>VLOOKUP(A28,Orçamento!$A$15:$J$659,4,0)</f>
        <v>SISTEMAS DE COBERTURA</v>
      </c>
      <c r="C28" s="827" t="e">
        <f>VLOOKUP(A28,'Resumo '!$A$15:$D$37,4,0)</f>
        <v>#VALUE!</v>
      </c>
      <c r="D28" s="846" t="e">
        <f>VLOOKUP(A28,'Resumo '!$A$15:$D$37,3,0)</f>
        <v>#VALUE!</v>
      </c>
      <c r="E28" s="693"/>
      <c r="F28" s="694"/>
      <c r="G28" s="694"/>
      <c r="H28" s="694"/>
      <c r="I28" s="694"/>
      <c r="J28" s="694"/>
      <c r="K28" s="694"/>
      <c r="L28" s="694"/>
      <c r="M28" s="78"/>
      <c r="N28" s="43"/>
      <c r="O28" s="43"/>
    </row>
    <row r="29" spans="1:15" ht="19.5" customHeight="1" x14ac:dyDescent="0.2">
      <c r="A29" s="824"/>
      <c r="B29" s="834"/>
      <c r="C29" s="835"/>
      <c r="D29" s="845"/>
      <c r="E29" s="109" t="e">
        <f>E28*$D$28</f>
        <v>#VALUE!</v>
      </c>
      <c r="F29" s="111" t="e">
        <f t="shared" ref="F29:L29" si="6">F28*$D$28</f>
        <v>#VALUE!</v>
      </c>
      <c r="G29" s="113" t="e">
        <f t="shared" si="6"/>
        <v>#VALUE!</v>
      </c>
      <c r="H29" s="113" t="e">
        <f t="shared" si="6"/>
        <v>#VALUE!</v>
      </c>
      <c r="I29" s="113" t="e">
        <f t="shared" si="6"/>
        <v>#VALUE!</v>
      </c>
      <c r="J29" s="113" t="e">
        <f t="shared" si="6"/>
        <v>#VALUE!</v>
      </c>
      <c r="K29" s="113" t="e">
        <f t="shared" si="6"/>
        <v>#VALUE!</v>
      </c>
      <c r="L29" s="115" t="e">
        <f t="shared" si="6"/>
        <v>#VALUE!</v>
      </c>
      <c r="M29" s="79"/>
      <c r="N29" s="43"/>
      <c r="O29" s="43"/>
    </row>
    <row r="30" spans="1:15" ht="19.5" customHeight="1" x14ac:dyDescent="0.2">
      <c r="A30" s="822">
        <v>8</v>
      </c>
      <c r="B30" s="825" t="str">
        <f>VLOOKUP(A30,Orçamento!$A$15:$J$659,4,0)</f>
        <v>IMPERMEABILIZAÇÃO</v>
      </c>
      <c r="C30" s="827" t="e">
        <f>VLOOKUP(A30,'Resumo '!$A$15:$D$37,4,0)</f>
        <v>#VALUE!</v>
      </c>
      <c r="D30" s="844" t="e">
        <f>VLOOKUP(A30,'Resumo '!$A$15:$D$37,3,0)</f>
        <v>#VALUE!</v>
      </c>
      <c r="E30" s="692"/>
      <c r="F30" s="694"/>
      <c r="G30" s="694"/>
      <c r="H30" s="694"/>
      <c r="I30" s="694"/>
      <c r="J30" s="694"/>
      <c r="K30" s="694"/>
      <c r="L30" s="694"/>
      <c r="M30" s="78"/>
      <c r="N30" s="43"/>
      <c r="O30" s="43"/>
    </row>
    <row r="31" spans="1:15" ht="19.5" customHeight="1" x14ac:dyDescent="0.2">
      <c r="A31" s="824"/>
      <c r="B31" s="834"/>
      <c r="C31" s="835"/>
      <c r="D31" s="845"/>
      <c r="E31" s="110" t="e">
        <f>E30*$D$30</f>
        <v>#VALUE!</v>
      </c>
      <c r="F31" s="111" t="e">
        <f t="shared" ref="F31:L31" si="7">F30*$D$30</f>
        <v>#VALUE!</v>
      </c>
      <c r="G31" s="115" t="e">
        <f t="shared" si="7"/>
        <v>#VALUE!</v>
      </c>
      <c r="H31" s="115" t="e">
        <f t="shared" si="7"/>
        <v>#VALUE!</v>
      </c>
      <c r="I31" s="115" t="e">
        <f t="shared" si="7"/>
        <v>#VALUE!</v>
      </c>
      <c r="J31" s="115" t="e">
        <f t="shared" si="7"/>
        <v>#VALUE!</v>
      </c>
      <c r="K31" s="115" t="e">
        <f t="shared" si="7"/>
        <v>#VALUE!</v>
      </c>
      <c r="L31" s="115" t="e">
        <f t="shared" si="7"/>
        <v>#VALUE!</v>
      </c>
      <c r="M31" s="79"/>
      <c r="N31" s="43"/>
      <c r="O31" s="43"/>
    </row>
    <row r="32" spans="1:15" ht="19.5" customHeight="1" x14ac:dyDescent="0.2">
      <c r="A32" s="822">
        <v>9</v>
      </c>
      <c r="B32" s="825" t="str">
        <f>VLOOKUP(A32,Orçamento!$A$15:$J$659,4,0)</f>
        <v>REVESTIMENTOS INTERNO E EXTERNO</v>
      </c>
      <c r="C32" s="827" t="e">
        <f>VLOOKUP(A32,'Resumo '!$A$15:$D$37,4,0)</f>
        <v>#VALUE!</v>
      </c>
      <c r="D32" s="844" t="e">
        <f>VLOOKUP(A32,'Resumo '!$A$15:$D$37,3,0)</f>
        <v>#VALUE!</v>
      </c>
      <c r="E32" s="699"/>
      <c r="F32" s="694"/>
      <c r="G32" s="694"/>
      <c r="H32" s="694"/>
      <c r="I32" s="694"/>
      <c r="J32" s="694"/>
      <c r="K32" s="694"/>
      <c r="L32" s="694"/>
      <c r="M32" s="78"/>
      <c r="N32" s="43"/>
      <c r="O32" s="43"/>
    </row>
    <row r="33" spans="1:15" ht="19.5" customHeight="1" x14ac:dyDescent="0.2">
      <c r="A33" s="824"/>
      <c r="B33" s="834"/>
      <c r="C33" s="835"/>
      <c r="D33" s="845"/>
      <c r="E33" s="109" t="e">
        <f>E32*$D$32</f>
        <v>#VALUE!</v>
      </c>
      <c r="F33" s="109" t="e">
        <f t="shared" ref="F33:L33" si="8">F32*$D$32</f>
        <v>#VALUE!</v>
      </c>
      <c r="G33" s="115" t="e">
        <f t="shared" si="8"/>
        <v>#VALUE!</v>
      </c>
      <c r="H33" s="115" t="e">
        <f t="shared" si="8"/>
        <v>#VALUE!</v>
      </c>
      <c r="I33" s="115" t="e">
        <f t="shared" si="8"/>
        <v>#VALUE!</v>
      </c>
      <c r="J33" s="115" t="e">
        <f t="shared" si="8"/>
        <v>#VALUE!</v>
      </c>
      <c r="K33" s="115" t="e">
        <f t="shared" si="8"/>
        <v>#VALUE!</v>
      </c>
      <c r="L33" s="115" t="e">
        <f t="shared" si="8"/>
        <v>#VALUE!</v>
      </c>
      <c r="M33" s="79"/>
      <c r="N33" s="43"/>
      <c r="O33" s="43"/>
    </row>
    <row r="34" spans="1:15" ht="19.5" customHeight="1" x14ac:dyDescent="0.2">
      <c r="A34" s="851">
        <v>10</v>
      </c>
      <c r="B34" s="839" t="str">
        <f>VLOOKUP(A34,Orçamento!$A$15:$J$659,4,0)</f>
        <v>SISTEMAS DE PISOS</v>
      </c>
      <c r="C34" s="841" t="e">
        <f>VLOOKUP(A34,'Resumo '!$A$15:$D$37,4,0)</f>
        <v>#VALUE!</v>
      </c>
      <c r="D34" s="846" t="e">
        <f>VLOOKUP(A34,'Resumo '!$A$15:$D$37,3,0)</f>
        <v>#VALUE!</v>
      </c>
      <c r="E34" s="692"/>
      <c r="F34" s="694"/>
      <c r="G34" s="694"/>
      <c r="H34" s="694"/>
      <c r="I34" s="694"/>
      <c r="J34" s="694"/>
      <c r="K34" s="694"/>
      <c r="L34" s="694"/>
      <c r="M34" s="78"/>
      <c r="N34" s="43"/>
      <c r="O34" s="43"/>
    </row>
    <row r="35" spans="1:15" ht="19.5" customHeight="1" x14ac:dyDescent="0.2">
      <c r="A35" s="823"/>
      <c r="B35" s="840"/>
      <c r="C35" s="828"/>
      <c r="D35" s="845"/>
      <c r="E35" s="109" t="e">
        <f>E34*$D$34</f>
        <v>#VALUE!</v>
      </c>
      <c r="F35" s="109" t="e">
        <f t="shared" ref="F35:L35" si="9">F34*$D$34</f>
        <v>#VALUE!</v>
      </c>
      <c r="G35" s="109" t="e">
        <f t="shared" si="9"/>
        <v>#VALUE!</v>
      </c>
      <c r="H35" s="109" t="e">
        <f t="shared" si="9"/>
        <v>#VALUE!</v>
      </c>
      <c r="I35" s="109" t="e">
        <f t="shared" si="9"/>
        <v>#VALUE!</v>
      </c>
      <c r="J35" s="109" t="e">
        <f t="shared" si="9"/>
        <v>#VALUE!</v>
      </c>
      <c r="K35" s="109" t="e">
        <f t="shared" si="9"/>
        <v>#VALUE!</v>
      </c>
      <c r="L35" s="109" t="e">
        <f t="shared" si="9"/>
        <v>#VALUE!</v>
      </c>
      <c r="M35" s="79"/>
      <c r="N35" s="43"/>
      <c r="O35" s="43"/>
    </row>
    <row r="36" spans="1:15" ht="19.5" customHeight="1" x14ac:dyDescent="0.2">
      <c r="A36" s="822">
        <v>11</v>
      </c>
      <c r="B36" s="825" t="str">
        <f>VLOOKUP(A36,Orçamento!$A$15:$J$659,4,0)</f>
        <v>PINTURAS E ACABAMENTOS</v>
      </c>
      <c r="C36" s="827" t="e">
        <f>VLOOKUP(A36,'Resumo '!$A$15:$D$37,4,0)</f>
        <v>#VALUE!</v>
      </c>
      <c r="D36" s="844" t="e">
        <f>VLOOKUP(A36,'Resumo '!$A$15:$D$37,3,0)</f>
        <v>#VALUE!</v>
      </c>
      <c r="E36" s="692"/>
      <c r="F36" s="694"/>
      <c r="G36" s="694"/>
      <c r="H36" s="694"/>
      <c r="I36" s="694"/>
      <c r="J36" s="694"/>
      <c r="K36" s="694"/>
      <c r="L36" s="694"/>
      <c r="M36" s="78"/>
      <c r="N36" s="43"/>
      <c r="O36" s="43"/>
    </row>
    <row r="37" spans="1:15" ht="19.5" customHeight="1" x14ac:dyDescent="0.2">
      <c r="A37" s="824"/>
      <c r="B37" s="834"/>
      <c r="C37" s="835"/>
      <c r="D37" s="845"/>
      <c r="E37" s="110" t="e">
        <f>E36*$D$36</f>
        <v>#VALUE!</v>
      </c>
      <c r="F37" s="110" t="e">
        <f t="shared" ref="F37:L37" si="10">F36*$D$36</f>
        <v>#VALUE!</v>
      </c>
      <c r="G37" s="115" t="e">
        <f t="shared" si="10"/>
        <v>#VALUE!</v>
      </c>
      <c r="H37" s="115" t="e">
        <f t="shared" si="10"/>
        <v>#VALUE!</v>
      </c>
      <c r="I37" s="110" t="e">
        <f t="shared" si="10"/>
        <v>#VALUE!</v>
      </c>
      <c r="J37" s="115" t="e">
        <f t="shared" si="10"/>
        <v>#VALUE!</v>
      </c>
      <c r="K37" s="110" t="e">
        <f t="shared" si="10"/>
        <v>#VALUE!</v>
      </c>
      <c r="L37" s="110" t="e">
        <f t="shared" si="10"/>
        <v>#VALUE!</v>
      </c>
      <c r="M37" s="79"/>
      <c r="N37" s="43"/>
      <c r="O37" s="43"/>
    </row>
    <row r="38" spans="1:15" ht="19.5" customHeight="1" x14ac:dyDescent="0.2">
      <c r="A38" s="851">
        <v>12</v>
      </c>
      <c r="B38" s="833" t="str">
        <f>VLOOKUP(A38,Orçamento!$A$15:$J$659,4,0)</f>
        <v>INSTALAÇÕES DE ÁGUA FRIA</v>
      </c>
      <c r="C38" s="827" t="e">
        <f>VLOOKUP(A38,'Resumo '!$A$15:$D$37,4,0)</f>
        <v>#VALUE!</v>
      </c>
      <c r="D38" s="844" t="e">
        <f>VLOOKUP(A38,'Resumo '!$A$15:$D$37,3,0)</f>
        <v>#VALUE!</v>
      </c>
      <c r="E38" s="699"/>
      <c r="F38" s="700"/>
      <c r="G38" s="694"/>
      <c r="H38" s="694"/>
      <c r="I38" s="695"/>
      <c r="J38" s="694"/>
      <c r="K38" s="693"/>
      <c r="L38" s="703"/>
      <c r="M38" s="78"/>
      <c r="N38" s="43"/>
      <c r="O38" s="43"/>
    </row>
    <row r="39" spans="1:15" ht="19.5" customHeight="1" x14ac:dyDescent="0.2">
      <c r="A39" s="823"/>
      <c r="B39" s="826"/>
      <c r="C39" s="835"/>
      <c r="D39" s="845"/>
      <c r="E39" s="110" t="e">
        <f>E38*$D$38</f>
        <v>#VALUE!</v>
      </c>
      <c r="F39" s="110" t="e">
        <f t="shared" ref="F39:L39" si="11">F38*$D$38</f>
        <v>#VALUE!</v>
      </c>
      <c r="G39" s="110" t="e">
        <f t="shared" si="11"/>
        <v>#VALUE!</v>
      </c>
      <c r="H39" s="115" t="e">
        <f t="shared" si="11"/>
        <v>#VALUE!</v>
      </c>
      <c r="I39" s="115" t="e">
        <f t="shared" si="11"/>
        <v>#VALUE!</v>
      </c>
      <c r="J39" s="110" t="e">
        <f t="shared" si="11"/>
        <v>#VALUE!</v>
      </c>
      <c r="K39" s="110" t="e">
        <f t="shared" si="11"/>
        <v>#VALUE!</v>
      </c>
      <c r="L39" s="110" t="e">
        <f t="shared" si="11"/>
        <v>#VALUE!</v>
      </c>
      <c r="M39" s="79"/>
      <c r="N39" s="43"/>
      <c r="O39" s="43"/>
    </row>
    <row r="40" spans="1:15" ht="19.5" customHeight="1" x14ac:dyDescent="0.2">
      <c r="A40" s="822">
        <v>13</v>
      </c>
      <c r="B40" s="825" t="str">
        <f>VLOOKUP(A40,Orçamento!$A$15:$J$659,4,0)</f>
        <v>INSTALAÇÕES DE ÁGUAS PLUVIAIS</v>
      </c>
      <c r="C40" s="827" t="e">
        <f>VLOOKUP(A40,'Resumo '!$A$15:$D$37,4,0)</f>
        <v>#VALUE!</v>
      </c>
      <c r="D40" s="844" t="e">
        <f>VLOOKUP(A40,'Resumo '!$A$15:$D$37,3,0)</f>
        <v>#VALUE!</v>
      </c>
      <c r="E40" s="699"/>
      <c r="F40" s="703"/>
      <c r="G40" s="693"/>
      <c r="H40" s="694"/>
      <c r="I40" s="694"/>
      <c r="J40" s="693"/>
      <c r="K40" s="700"/>
      <c r="L40" s="703"/>
      <c r="M40" s="78"/>
      <c r="N40" s="43"/>
      <c r="O40" s="43"/>
    </row>
    <row r="41" spans="1:15" ht="19.5" customHeight="1" x14ac:dyDescent="0.2">
      <c r="A41" s="824"/>
      <c r="B41" s="834"/>
      <c r="C41" s="835"/>
      <c r="D41" s="845"/>
      <c r="E41" s="109" t="e">
        <f>E40*$D$40</f>
        <v>#VALUE!</v>
      </c>
      <c r="F41" s="109" t="e">
        <f t="shared" ref="F41:L41" si="12">F40*$D$40</f>
        <v>#VALUE!</v>
      </c>
      <c r="G41" s="109" t="e">
        <f t="shared" si="12"/>
        <v>#VALUE!</v>
      </c>
      <c r="H41" s="109" t="e">
        <f t="shared" si="12"/>
        <v>#VALUE!</v>
      </c>
      <c r="I41" s="109" t="e">
        <f t="shared" si="12"/>
        <v>#VALUE!</v>
      </c>
      <c r="J41" s="109" t="e">
        <f t="shared" si="12"/>
        <v>#VALUE!</v>
      </c>
      <c r="K41" s="109" t="e">
        <f t="shared" si="12"/>
        <v>#VALUE!</v>
      </c>
      <c r="L41" s="109" t="e">
        <f t="shared" si="12"/>
        <v>#VALUE!</v>
      </c>
      <c r="M41" s="79"/>
      <c r="N41" s="43"/>
      <c r="O41" s="43"/>
    </row>
    <row r="42" spans="1:15" ht="19.5" customHeight="1" x14ac:dyDescent="0.2">
      <c r="A42" s="822">
        <v>14</v>
      </c>
      <c r="B42" s="827" t="str">
        <f>VLOOKUP(A42,Orçamento!$A$15:$J$659,4,0)</f>
        <v>INSTALAÇÕES DE ESGOTO SANITÁRIO</v>
      </c>
      <c r="C42" s="848" t="e">
        <f>VLOOKUP(A42,'Resumo '!$A$15:$D$37,4,0)</f>
        <v>#VALUE!</v>
      </c>
      <c r="D42" s="846" t="e">
        <f>VLOOKUP(A42,'Resumo '!$A$15:$D$37,3,0)</f>
        <v>#VALUE!</v>
      </c>
      <c r="E42" s="692"/>
      <c r="F42" s="694"/>
      <c r="G42" s="694"/>
      <c r="H42" s="694"/>
      <c r="I42" s="694"/>
      <c r="J42" s="694"/>
      <c r="K42" s="694"/>
      <c r="L42" s="694"/>
      <c r="M42" s="78"/>
      <c r="N42" s="43"/>
      <c r="O42" s="43"/>
    </row>
    <row r="43" spans="1:15" ht="19.5" customHeight="1" x14ac:dyDescent="0.2">
      <c r="A43" s="824"/>
      <c r="B43" s="835"/>
      <c r="C43" s="845"/>
      <c r="D43" s="845"/>
      <c r="E43" s="109" t="e">
        <f>E42*$D$42</f>
        <v>#VALUE!</v>
      </c>
      <c r="F43" s="113" t="e">
        <f t="shared" ref="F43:L43" si="13">F42*$D$42</f>
        <v>#VALUE!</v>
      </c>
      <c r="G43" s="113" t="e">
        <f t="shared" si="13"/>
        <v>#VALUE!</v>
      </c>
      <c r="H43" s="113" t="e">
        <f t="shared" si="13"/>
        <v>#VALUE!</v>
      </c>
      <c r="I43" s="113" t="e">
        <f t="shared" si="13"/>
        <v>#VALUE!</v>
      </c>
      <c r="J43" s="113" t="e">
        <f t="shared" si="13"/>
        <v>#VALUE!</v>
      </c>
      <c r="K43" s="113" t="e">
        <f t="shared" si="13"/>
        <v>#VALUE!</v>
      </c>
      <c r="L43" s="113" t="e">
        <f t="shared" si="13"/>
        <v>#VALUE!</v>
      </c>
      <c r="M43" s="79"/>
      <c r="N43" s="43"/>
      <c r="O43" s="43"/>
    </row>
    <row r="44" spans="1:15" ht="19.5" customHeight="1" x14ac:dyDescent="0.2">
      <c r="A44" s="851">
        <v>15</v>
      </c>
      <c r="B44" s="833" t="str">
        <f>VLOOKUP(A44,Orçamento!$A$15:$J$659,4,0)</f>
        <v>LOUÇAS, ACESSÓRIOS E METAIS</v>
      </c>
      <c r="C44" s="827" t="e">
        <f>VLOOKUP(A44,'Resumo '!$A$15:$D$37,4,0)</f>
        <v>#VALUE!</v>
      </c>
      <c r="D44" s="844" t="e">
        <f>VLOOKUP(A44,'Resumo '!$A$15:$D$37,3,0)</f>
        <v>#VALUE!</v>
      </c>
      <c r="E44" s="692"/>
      <c r="F44" s="694"/>
      <c r="G44" s="694"/>
      <c r="H44" s="694"/>
      <c r="I44" s="694"/>
      <c r="J44" s="694"/>
      <c r="K44" s="694"/>
      <c r="L44" s="694"/>
      <c r="M44" s="78"/>
      <c r="N44" s="43"/>
      <c r="O44" s="43"/>
    </row>
    <row r="45" spans="1:15" ht="19.5" customHeight="1" x14ac:dyDescent="0.2">
      <c r="A45" s="823"/>
      <c r="B45" s="826"/>
      <c r="C45" s="835"/>
      <c r="D45" s="845"/>
      <c r="E45" s="109" t="e">
        <f>E44*$D$44</f>
        <v>#VALUE!</v>
      </c>
      <c r="F45" s="113" t="e">
        <f t="shared" ref="F45:L45" si="14">F44*$D$44</f>
        <v>#VALUE!</v>
      </c>
      <c r="G45" s="113" t="e">
        <f t="shared" si="14"/>
        <v>#VALUE!</v>
      </c>
      <c r="H45" s="113" t="e">
        <f t="shared" si="14"/>
        <v>#VALUE!</v>
      </c>
      <c r="I45" s="113" t="e">
        <f t="shared" si="14"/>
        <v>#VALUE!</v>
      </c>
      <c r="J45" s="113" t="e">
        <f t="shared" si="14"/>
        <v>#VALUE!</v>
      </c>
      <c r="K45" s="113" t="e">
        <f t="shared" si="14"/>
        <v>#VALUE!</v>
      </c>
      <c r="L45" s="113" t="e">
        <f t="shared" si="14"/>
        <v>#VALUE!</v>
      </c>
      <c r="M45" s="79"/>
      <c r="N45" s="43"/>
      <c r="O45" s="43"/>
    </row>
    <row r="46" spans="1:15" ht="19.5" customHeight="1" x14ac:dyDescent="0.2">
      <c r="A46" s="822">
        <v>16</v>
      </c>
      <c r="B46" s="825" t="str">
        <f>VLOOKUP(A46,Orçamento!$A$15:$J$659,4,0)</f>
        <v>SISTEMA DE PROTEÇÃO CONTRA INCÊNDIO</v>
      </c>
      <c r="C46" s="827" t="e">
        <f>VLOOKUP(A46,'Resumo '!$A$15:$D$37,4,0)</f>
        <v>#VALUE!</v>
      </c>
      <c r="D46" s="844" t="e">
        <f>VLOOKUP(A46,'Resumo '!$A$15:$D$37,3,0)</f>
        <v>#VALUE!</v>
      </c>
      <c r="E46" s="699"/>
      <c r="F46" s="694"/>
      <c r="G46" s="694"/>
      <c r="H46" s="694"/>
      <c r="I46" s="694"/>
      <c r="J46" s="694"/>
      <c r="K46" s="694"/>
      <c r="L46" s="694"/>
      <c r="M46" s="78"/>
      <c r="N46" s="43"/>
      <c r="O46" s="43"/>
    </row>
    <row r="47" spans="1:15" ht="19.5" customHeight="1" x14ac:dyDescent="0.2">
      <c r="A47" s="824"/>
      <c r="B47" s="826"/>
      <c r="C47" s="835"/>
      <c r="D47" s="845"/>
      <c r="E47" s="109" t="e">
        <f>E46*$D$46</f>
        <v>#VALUE!</v>
      </c>
      <c r="F47" s="113" t="e">
        <f t="shared" ref="F47:L47" si="15">F46*$D$46</f>
        <v>#VALUE!</v>
      </c>
      <c r="G47" s="113" t="e">
        <f t="shared" si="15"/>
        <v>#VALUE!</v>
      </c>
      <c r="H47" s="113" t="e">
        <f t="shared" si="15"/>
        <v>#VALUE!</v>
      </c>
      <c r="I47" s="113" t="e">
        <f t="shared" si="15"/>
        <v>#VALUE!</v>
      </c>
      <c r="J47" s="113" t="e">
        <f t="shared" si="15"/>
        <v>#VALUE!</v>
      </c>
      <c r="K47" s="113" t="e">
        <f t="shared" si="15"/>
        <v>#VALUE!</v>
      </c>
      <c r="L47" s="113" t="e">
        <f t="shared" si="15"/>
        <v>#VALUE!</v>
      </c>
      <c r="M47" s="79"/>
      <c r="N47" s="43"/>
      <c r="O47" s="43"/>
    </row>
    <row r="48" spans="1:15" ht="19.5" customHeight="1" x14ac:dyDescent="0.2">
      <c r="A48" s="822">
        <v>17</v>
      </c>
      <c r="B48" s="825" t="str">
        <f>VLOOKUP(A48,Orçamento!$A$15:$J$659,4,0)</f>
        <v>INSTALAÇÕES ELÉTRICAS - 110V</v>
      </c>
      <c r="C48" s="841" t="e">
        <f>VLOOKUP(A48,'Resumo '!$A$15:$D$37,4,0)</f>
        <v>#VALUE!</v>
      </c>
      <c r="D48" s="846" t="e">
        <f>VLOOKUP(A48,'Resumo '!$A$15:$D$37,3,0)</f>
        <v>#VALUE!</v>
      </c>
      <c r="E48" s="699"/>
      <c r="F48" s="694"/>
      <c r="G48" s="694"/>
      <c r="H48" s="694"/>
      <c r="I48" s="694"/>
      <c r="J48" s="694"/>
      <c r="K48" s="694"/>
      <c r="L48" s="694"/>
      <c r="M48" s="78"/>
      <c r="N48" s="43"/>
      <c r="O48" s="43"/>
    </row>
    <row r="49" spans="1:15" ht="19.5" customHeight="1" x14ac:dyDescent="0.2">
      <c r="A49" s="824"/>
      <c r="B49" s="826"/>
      <c r="C49" s="828"/>
      <c r="D49" s="849"/>
      <c r="E49" s="109" t="e">
        <f>E48*$D$48</f>
        <v>#VALUE!</v>
      </c>
      <c r="F49" s="113" t="e">
        <f t="shared" ref="F49:L49" si="16">F48*$D$48</f>
        <v>#VALUE!</v>
      </c>
      <c r="G49" s="113" t="e">
        <f t="shared" si="16"/>
        <v>#VALUE!</v>
      </c>
      <c r="H49" s="113" t="e">
        <f t="shared" si="16"/>
        <v>#VALUE!</v>
      </c>
      <c r="I49" s="113" t="e">
        <f t="shared" si="16"/>
        <v>#VALUE!</v>
      </c>
      <c r="J49" s="113" t="e">
        <f t="shared" si="16"/>
        <v>#VALUE!</v>
      </c>
      <c r="K49" s="113" t="e">
        <f t="shared" si="16"/>
        <v>#VALUE!</v>
      </c>
      <c r="L49" s="113" t="e">
        <f t="shared" si="16"/>
        <v>#VALUE!</v>
      </c>
      <c r="M49" s="79"/>
      <c r="N49" s="43"/>
      <c r="O49" s="43"/>
    </row>
    <row r="50" spans="1:15" ht="19.5" customHeight="1" x14ac:dyDescent="0.2">
      <c r="A50" s="822">
        <v>18</v>
      </c>
      <c r="B50" s="825" t="str">
        <f>VLOOKUP(A50,Orçamento!$A$15:$J$659,4,0)</f>
        <v>INSTALAÇÕES DE CABEAMENTO ESTRUTURADO</v>
      </c>
      <c r="C50" s="827" t="e">
        <f>VLOOKUP(A50,'Resumo '!$A$15:$D$37,4,0)</f>
        <v>#VALUE!</v>
      </c>
      <c r="D50" s="844" t="e">
        <f>VLOOKUP(A50,'Resumo '!$A$15:$D$37,3,0)</f>
        <v>#VALUE!</v>
      </c>
      <c r="E50" s="692"/>
      <c r="F50" s="694"/>
      <c r="G50" s="694"/>
      <c r="H50" s="694"/>
      <c r="I50" s="694"/>
      <c r="J50" s="694"/>
      <c r="K50" s="694"/>
      <c r="L50" s="694"/>
      <c r="M50" s="78"/>
      <c r="N50" s="43"/>
      <c r="O50" s="43"/>
    </row>
    <row r="51" spans="1:15" ht="19.5" customHeight="1" x14ac:dyDescent="0.2">
      <c r="A51" s="823"/>
      <c r="B51" s="834"/>
      <c r="C51" s="835"/>
      <c r="D51" s="845"/>
      <c r="E51" s="109" t="e">
        <f>E50*$D$50</f>
        <v>#VALUE!</v>
      </c>
      <c r="F51" s="113" t="e">
        <f t="shared" ref="F51:L51" si="17">F50*$D$50</f>
        <v>#VALUE!</v>
      </c>
      <c r="G51" s="113" t="e">
        <f t="shared" si="17"/>
        <v>#VALUE!</v>
      </c>
      <c r="H51" s="113" t="e">
        <f t="shared" si="17"/>
        <v>#VALUE!</v>
      </c>
      <c r="I51" s="113" t="e">
        <f t="shared" si="17"/>
        <v>#VALUE!</v>
      </c>
      <c r="J51" s="113" t="e">
        <f t="shared" si="17"/>
        <v>#VALUE!</v>
      </c>
      <c r="K51" s="113" t="e">
        <f t="shared" si="17"/>
        <v>#VALUE!</v>
      </c>
      <c r="L51" s="113" t="e">
        <f t="shared" si="17"/>
        <v>#VALUE!</v>
      </c>
      <c r="M51" s="79"/>
      <c r="N51" s="43"/>
      <c r="O51" s="43"/>
    </row>
    <row r="52" spans="1:15" ht="19.5" customHeight="1" x14ac:dyDescent="0.2">
      <c r="A52" s="822">
        <v>19</v>
      </c>
      <c r="B52" s="825" t="str">
        <f>VLOOKUP(A52,Orçamento!$A$15:$J$659,4,0)</f>
        <v>INSTALAÇÕES DO SISTEMA DE PROTEÇÃO CONTRA DESCARGAS ATMOSFÉRICAS (SPDA)</v>
      </c>
      <c r="C52" s="841" t="e">
        <f>VLOOKUP(A52,'Resumo '!$A$15:$D$37,4,0)</f>
        <v>#VALUE!</v>
      </c>
      <c r="D52" s="846" t="e">
        <f>VLOOKUP(A52,'Resumo '!$A$15:$D$37,3,0)</f>
        <v>#VALUE!</v>
      </c>
      <c r="E52" s="692"/>
      <c r="F52" s="694"/>
      <c r="G52" s="694"/>
      <c r="H52" s="694"/>
      <c r="I52" s="694"/>
      <c r="J52" s="694"/>
      <c r="K52" s="694"/>
      <c r="L52" s="694"/>
      <c r="M52" s="78"/>
      <c r="N52" s="43"/>
      <c r="O52" s="43"/>
    </row>
    <row r="53" spans="1:15" ht="19.5" customHeight="1" x14ac:dyDescent="0.2">
      <c r="A53" s="824"/>
      <c r="B53" s="834"/>
      <c r="C53" s="835"/>
      <c r="D53" s="845"/>
      <c r="E53" s="109" t="e">
        <f>E52*$D$52</f>
        <v>#VALUE!</v>
      </c>
      <c r="F53" s="113" t="e">
        <f t="shared" ref="F53:L53" si="18">F52*$D$52</f>
        <v>#VALUE!</v>
      </c>
      <c r="G53" s="113" t="e">
        <f t="shared" si="18"/>
        <v>#VALUE!</v>
      </c>
      <c r="H53" s="113" t="e">
        <f t="shared" si="18"/>
        <v>#VALUE!</v>
      </c>
      <c r="I53" s="113" t="e">
        <f t="shared" si="18"/>
        <v>#VALUE!</v>
      </c>
      <c r="J53" s="113" t="e">
        <f t="shared" si="18"/>
        <v>#VALUE!</v>
      </c>
      <c r="K53" s="113" t="e">
        <f t="shared" si="18"/>
        <v>#VALUE!</v>
      </c>
      <c r="L53" s="113" t="e">
        <f t="shared" si="18"/>
        <v>#VALUE!</v>
      </c>
      <c r="M53" s="79"/>
      <c r="N53" s="43"/>
      <c r="O53" s="43"/>
    </row>
    <row r="54" spans="1:15" ht="19.5" customHeight="1" x14ac:dyDescent="0.2">
      <c r="A54" s="851">
        <v>20</v>
      </c>
      <c r="B54" s="825" t="str">
        <f>VLOOKUP(A54,Orçamento!$A$15:$J$659,4,0)</f>
        <v>INSTALAÇÕES DE CLIMATIZAÇÃO</v>
      </c>
      <c r="C54" s="841" t="e">
        <f>VLOOKUP(A54,'Resumo '!$A$15:$D$37,4,0)</f>
        <v>#VALUE!</v>
      </c>
      <c r="D54" s="846" t="e">
        <f>VLOOKUP(A54,'Resumo '!$A$15:$D$37,3,0)</f>
        <v>#VALUE!</v>
      </c>
      <c r="E54" s="699"/>
      <c r="F54" s="700"/>
      <c r="G54" s="694"/>
      <c r="H54" s="694"/>
      <c r="I54" s="695"/>
      <c r="J54" s="694"/>
      <c r="K54" s="693"/>
      <c r="L54" s="703"/>
      <c r="M54" s="78"/>
      <c r="N54" s="43"/>
      <c r="O54" s="43"/>
    </row>
    <row r="55" spans="1:15" ht="19.5" customHeight="1" x14ac:dyDescent="0.2">
      <c r="A55" s="823"/>
      <c r="B55" s="834"/>
      <c r="C55" s="828"/>
      <c r="D55" s="849"/>
      <c r="E55" s="109" t="e">
        <f>E54*$D$54</f>
        <v>#VALUE!</v>
      </c>
      <c r="F55" s="113" t="e">
        <f t="shared" ref="F55:L55" si="19">F54*$D$54</f>
        <v>#VALUE!</v>
      </c>
      <c r="G55" s="113" t="e">
        <f t="shared" si="19"/>
        <v>#VALUE!</v>
      </c>
      <c r="H55" s="113" t="e">
        <f t="shared" si="19"/>
        <v>#VALUE!</v>
      </c>
      <c r="I55" s="113" t="e">
        <f t="shared" si="19"/>
        <v>#VALUE!</v>
      </c>
      <c r="J55" s="113" t="e">
        <f t="shared" si="19"/>
        <v>#VALUE!</v>
      </c>
      <c r="K55" s="113" t="e">
        <f t="shared" si="19"/>
        <v>#VALUE!</v>
      </c>
      <c r="L55" s="113" t="e">
        <f t="shared" si="19"/>
        <v>#VALUE!</v>
      </c>
      <c r="M55" s="79"/>
      <c r="N55" s="43"/>
      <c r="O55" s="43"/>
    </row>
    <row r="56" spans="1:15" ht="19.5" customHeight="1" x14ac:dyDescent="0.2">
      <c r="A56" s="822">
        <v>21</v>
      </c>
      <c r="B56" s="839" t="str">
        <f>VLOOKUP(A56,Orçamento!$A$15:$J$659,4,0)</f>
        <v>INSTALAÇÕES DE EXAUSTÃO MECÂNICA</v>
      </c>
      <c r="C56" s="827" t="e">
        <f>VLOOKUP(A56,'Resumo '!$A$15:$D$37,4,0)</f>
        <v>#VALUE!</v>
      </c>
      <c r="D56" s="844" t="e">
        <f>VLOOKUP(A56,'Resumo '!$A$15:$D$37,3,0)</f>
        <v>#VALUE!</v>
      </c>
      <c r="E56" s="699"/>
      <c r="F56" s="703"/>
      <c r="G56" s="693"/>
      <c r="H56" s="694"/>
      <c r="I56" s="694"/>
      <c r="J56" s="693"/>
      <c r="K56" s="700"/>
      <c r="L56" s="703"/>
      <c r="M56" s="78"/>
      <c r="N56" s="43"/>
      <c r="O56" s="43"/>
    </row>
    <row r="57" spans="1:15" ht="19.5" customHeight="1" x14ac:dyDescent="0.2">
      <c r="A57" s="823"/>
      <c r="B57" s="840"/>
      <c r="C57" s="835"/>
      <c r="D57" s="845"/>
      <c r="E57" s="109" t="e">
        <f>E56*$D$56</f>
        <v>#VALUE!</v>
      </c>
      <c r="F57" s="113" t="e">
        <f t="shared" ref="F57:L57" si="20">F56*$D$56</f>
        <v>#VALUE!</v>
      </c>
      <c r="G57" s="113" t="e">
        <f t="shared" si="20"/>
        <v>#VALUE!</v>
      </c>
      <c r="H57" s="113" t="e">
        <f t="shared" si="20"/>
        <v>#VALUE!</v>
      </c>
      <c r="I57" s="113" t="e">
        <f t="shared" si="20"/>
        <v>#VALUE!</v>
      </c>
      <c r="J57" s="113" t="e">
        <f t="shared" si="20"/>
        <v>#VALUE!</v>
      </c>
      <c r="K57" s="113" t="e">
        <f t="shared" si="20"/>
        <v>#VALUE!</v>
      </c>
      <c r="L57" s="113" t="e">
        <f t="shared" si="20"/>
        <v>#VALUE!</v>
      </c>
      <c r="M57" s="79"/>
      <c r="N57" s="43"/>
      <c r="O57" s="43"/>
    </row>
    <row r="58" spans="1:15" ht="19.5" customHeight="1" x14ac:dyDescent="0.2">
      <c r="A58" s="822">
        <v>22</v>
      </c>
      <c r="B58" s="825" t="str">
        <f>VLOOKUP(A58,Orçamento!$A$15:$J$659,4,0)</f>
        <v>INSTALAÇÕES DE GÁS COMBUSTÍVEL</v>
      </c>
      <c r="C58" s="827" t="e">
        <f>VLOOKUP(A58,'Resumo '!$A$15:$D$37,4,0)</f>
        <v>#VALUE!</v>
      </c>
      <c r="D58" s="829" t="e">
        <f>VLOOKUP(A58,'Resumo '!$A$15:$D$37,3,0)</f>
        <v>#VALUE!</v>
      </c>
      <c r="E58" s="692"/>
      <c r="F58" s="694"/>
      <c r="G58" s="694"/>
      <c r="H58" s="694"/>
      <c r="I58" s="694"/>
      <c r="J58" s="694"/>
      <c r="K58" s="694"/>
      <c r="L58" s="694"/>
      <c r="M58" s="78"/>
      <c r="N58" s="43"/>
      <c r="O58" s="43"/>
    </row>
    <row r="59" spans="1:15" ht="19.5" customHeight="1" x14ac:dyDescent="0.2">
      <c r="A59" s="824"/>
      <c r="B59" s="826"/>
      <c r="C59" s="835"/>
      <c r="D59" s="863"/>
      <c r="E59" s="109" t="e">
        <f>E58*$D$58</f>
        <v>#VALUE!</v>
      </c>
      <c r="F59" s="113" t="e">
        <f t="shared" ref="F59:L59" si="21">F58*$D$58</f>
        <v>#VALUE!</v>
      </c>
      <c r="G59" s="113" t="e">
        <f t="shared" si="21"/>
        <v>#VALUE!</v>
      </c>
      <c r="H59" s="113" t="e">
        <f t="shared" si="21"/>
        <v>#VALUE!</v>
      </c>
      <c r="I59" s="113" t="e">
        <f t="shared" si="21"/>
        <v>#VALUE!</v>
      </c>
      <c r="J59" s="113" t="e">
        <f t="shared" si="21"/>
        <v>#VALUE!</v>
      </c>
      <c r="K59" s="113" t="e">
        <f t="shared" si="21"/>
        <v>#VALUE!</v>
      </c>
      <c r="L59" s="113" t="e">
        <f t="shared" si="21"/>
        <v>#VALUE!</v>
      </c>
      <c r="M59" s="79"/>
      <c r="N59" s="43"/>
      <c r="O59" s="43"/>
    </row>
    <row r="60" spans="1:15" ht="19.5" customHeight="1" x14ac:dyDescent="0.2">
      <c r="A60" s="822">
        <v>23</v>
      </c>
      <c r="B60" s="825" t="str">
        <f>VLOOKUP(A60,Orçamento!$A$15:$J$659,4,0)</f>
        <v>SERVIÇOS COMPLEMENTARES</v>
      </c>
      <c r="C60" s="827" t="e">
        <f>VLOOKUP(A60,'Resumo '!$A$15:$D$37,4,0)</f>
        <v>#VALUE!</v>
      </c>
      <c r="D60" s="829" t="e">
        <f>VLOOKUP(A60,'Resumo '!$A$15:$D$37,3,0)</f>
        <v>#VALUE!</v>
      </c>
      <c r="E60" s="692"/>
      <c r="F60" s="694"/>
      <c r="G60" s="694"/>
      <c r="H60" s="694"/>
      <c r="I60" s="694"/>
      <c r="J60" s="694"/>
      <c r="K60" s="694"/>
      <c r="L60" s="694"/>
      <c r="M60" s="78"/>
      <c r="N60" s="43"/>
      <c r="O60" s="43"/>
    </row>
    <row r="61" spans="1:15" ht="19.5" customHeight="1" x14ac:dyDescent="0.2">
      <c r="A61" s="824"/>
      <c r="B61" s="826"/>
      <c r="C61" s="835"/>
      <c r="D61" s="863"/>
      <c r="E61" s="109" t="e">
        <f>E60*$D$60</f>
        <v>#VALUE!</v>
      </c>
      <c r="F61" s="113" t="e">
        <f t="shared" ref="F61:L61" si="22">F60*$D$60</f>
        <v>#VALUE!</v>
      </c>
      <c r="G61" s="113" t="e">
        <f t="shared" si="22"/>
        <v>#VALUE!</v>
      </c>
      <c r="H61" s="113" t="e">
        <f t="shared" si="22"/>
        <v>#VALUE!</v>
      </c>
      <c r="I61" s="113" t="e">
        <f t="shared" si="22"/>
        <v>#VALUE!</v>
      </c>
      <c r="J61" s="113" t="e">
        <f t="shared" si="22"/>
        <v>#VALUE!</v>
      </c>
      <c r="K61" s="113" t="e">
        <f t="shared" si="22"/>
        <v>#VALUE!</v>
      </c>
      <c r="L61" s="113" t="e">
        <f t="shared" si="22"/>
        <v>#VALUE!</v>
      </c>
      <c r="M61" s="79"/>
      <c r="N61" s="43"/>
      <c r="O61" s="43"/>
    </row>
    <row r="62" spans="1:15" ht="19.5" customHeight="1" x14ac:dyDescent="0.2">
      <c r="A62" s="822">
        <v>24</v>
      </c>
      <c r="B62" s="825" t="str">
        <f>VLOOKUP(A62,Orçamento!$A$15:$J$770,4,0)</f>
        <v>FECHAMENTO - MURO</v>
      </c>
      <c r="C62" s="827" t="e">
        <f>VLOOKUP(A62,'Resumo '!$A$15:$D$463,4,0)</f>
        <v>#VALUE!</v>
      </c>
      <c r="D62" s="842" t="e">
        <f>VLOOKUP(A62,'Resumo '!$A$15:$D$63,3,0)</f>
        <v>#VALUE!</v>
      </c>
      <c r="E62" s="701"/>
      <c r="F62" s="692"/>
      <c r="G62" s="694"/>
      <c r="H62" s="694"/>
      <c r="I62" s="694"/>
      <c r="J62" s="694"/>
      <c r="K62" s="694"/>
      <c r="L62" s="694"/>
      <c r="M62" s="78"/>
      <c r="N62" s="43"/>
      <c r="O62" s="43"/>
    </row>
    <row r="63" spans="1:15" ht="19.5" customHeight="1" x14ac:dyDescent="0.2">
      <c r="A63" s="823"/>
      <c r="B63" s="826"/>
      <c r="C63" s="828"/>
      <c r="D63" s="843"/>
      <c r="E63" s="113" t="e">
        <f>E62*$D$62</f>
        <v>#VALUE!</v>
      </c>
      <c r="F63" s="111" t="e">
        <f t="shared" ref="F63:L63" si="23">F62*$D$62</f>
        <v>#VALUE!</v>
      </c>
      <c r="G63" s="112" t="e">
        <f t="shared" si="23"/>
        <v>#VALUE!</v>
      </c>
      <c r="H63" s="115" t="e">
        <f t="shared" si="23"/>
        <v>#VALUE!</v>
      </c>
      <c r="I63" s="115" t="e">
        <f t="shared" si="23"/>
        <v>#VALUE!</v>
      </c>
      <c r="J63" s="115" t="e">
        <f t="shared" si="23"/>
        <v>#VALUE!</v>
      </c>
      <c r="K63" s="115" t="e">
        <f t="shared" si="23"/>
        <v>#VALUE!</v>
      </c>
      <c r="L63" s="115" t="e">
        <f t="shared" si="23"/>
        <v>#VALUE!</v>
      </c>
      <c r="M63" s="79"/>
      <c r="N63" s="43"/>
      <c r="O63" s="43"/>
    </row>
    <row r="64" spans="1:15" ht="19.5" customHeight="1" x14ac:dyDescent="0.2">
      <c r="A64" s="822">
        <v>25</v>
      </c>
      <c r="B64" s="825" t="str">
        <f>VLOOKUP(A64,Orçamento!$A$15:$J$770,4,0)</f>
        <v>SERVIÇOS FINAIS</v>
      </c>
      <c r="C64" s="827" t="e">
        <f>VLOOKUP(A64,'Resumo '!$A$15:$D$463,4,0)</f>
        <v>#VALUE!</v>
      </c>
      <c r="D64" s="878" t="e">
        <f>VLOOKUP(A64,'Resumo '!$A$15:$D$63,3,0)</f>
        <v>#VALUE!</v>
      </c>
      <c r="E64" s="692"/>
      <c r="F64" s="694"/>
      <c r="G64" s="693"/>
      <c r="H64" s="694"/>
      <c r="I64" s="694"/>
      <c r="J64" s="694"/>
      <c r="K64" s="694"/>
      <c r="L64" s="694"/>
      <c r="M64" s="78"/>
      <c r="N64" s="43"/>
      <c r="O64" s="43"/>
    </row>
    <row r="65" spans="1:15" ht="19.5" customHeight="1" x14ac:dyDescent="0.2">
      <c r="A65" s="823"/>
      <c r="B65" s="826"/>
      <c r="C65" s="828"/>
      <c r="D65" s="830"/>
      <c r="E65" s="110" t="e">
        <f>E64*$D$64</f>
        <v>#VALUE!</v>
      </c>
      <c r="F65" s="110" t="e">
        <f t="shared" ref="F65:L65" si="24">F64*$D$64</f>
        <v>#VALUE!</v>
      </c>
      <c r="G65" s="110" t="e">
        <f t="shared" si="24"/>
        <v>#VALUE!</v>
      </c>
      <c r="H65" s="115" t="e">
        <f t="shared" si="24"/>
        <v>#VALUE!</v>
      </c>
      <c r="I65" s="111" t="e">
        <f t="shared" si="24"/>
        <v>#VALUE!</v>
      </c>
      <c r="J65" s="111" t="e">
        <f t="shared" si="24"/>
        <v>#VALUE!</v>
      </c>
      <c r="K65" s="111" t="e">
        <f t="shared" si="24"/>
        <v>#VALUE!</v>
      </c>
      <c r="L65" s="111" t="e">
        <f t="shared" si="24"/>
        <v>#VALUE!</v>
      </c>
      <c r="M65" s="79"/>
      <c r="N65" s="43"/>
      <c r="O65" s="43"/>
    </row>
    <row r="66" spans="1:15" ht="19.5" customHeight="1" x14ac:dyDescent="0.2">
      <c r="A66" s="822">
        <v>26</v>
      </c>
      <c r="B66" s="825" t="str">
        <f>'Resumo '!B40</f>
        <v>DRENAGEM</v>
      </c>
      <c r="C66" s="827" t="e">
        <f>'Resumo '!D40</f>
        <v>#VALUE!</v>
      </c>
      <c r="D66" s="829" t="e">
        <f>'Resumo '!C40</f>
        <v>#VALUE!</v>
      </c>
      <c r="E66" s="704"/>
      <c r="F66" s="704"/>
      <c r="G66" s="693"/>
      <c r="H66" s="694"/>
      <c r="I66" s="701"/>
      <c r="J66" s="702"/>
      <c r="K66" s="702"/>
      <c r="L66" s="702"/>
      <c r="M66" s="78"/>
      <c r="N66" s="43"/>
      <c r="O66" s="43"/>
    </row>
    <row r="67" spans="1:15" ht="19.5" customHeight="1" x14ac:dyDescent="0.2">
      <c r="A67" s="823"/>
      <c r="B67" s="826"/>
      <c r="C67" s="828"/>
      <c r="D67" s="830"/>
      <c r="E67" s="110" t="e">
        <f>E66*$D$66</f>
        <v>#VALUE!</v>
      </c>
      <c r="F67" s="110" t="e">
        <f t="shared" ref="F67:L67" si="25">F66*$D$66</f>
        <v>#VALUE!</v>
      </c>
      <c r="G67" s="110" t="e">
        <f t="shared" si="25"/>
        <v>#VALUE!</v>
      </c>
      <c r="H67" s="190" t="e">
        <f t="shared" si="25"/>
        <v>#VALUE!</v>
      </c>
      <c r="I67" s="115" t="e">
        <f t="shared" si="25"/>
        <v>#VALUE!</v>
      </c>
      <c r="J67" s="191" t="e">
        <f t="shared" si="25"/>
        <v>#VALUE!</v>
      </c>
      <c r="K67" s="191" t="e">
        <f t="shared" si="25"/>
        <v>#VALUE!</v>
      </c>
      <c r="L67" s="192" t="e">
        <f t="shared" si="25"/>
        <v>#VALUE!</v>
      </c>
      <c r="M67" s="79"/>
      <c r="N67" s="43"/>
      <c r="O67" s="43"/>
    </row>
    <row r="68" spans="1:15" ht="19.5" customHeight="1" x14ac:dyDescent="0.2">
      <c r="A68" s="822">
        <v>27</v>
      </c>
      <c r="B68" s="825" t="str">
        <f>'Resumo '!B41</f>
        <v>IMPLANTAÇÃO</v>
      </c>
      <c r="C68" s="827" t="e">
        <f>'Resumo '!D41</f>
        <v>#VALUE!</v>
      </c>
      <c r="D68" s="829" t="e">
        <f>'Resumo '!C41</f>
        <v>#VALUE!</v>
      </c>
      <c r="E68" s="704"/>
      <c r="F68" s="704"/>
      <c r="G68" s="704"/>
      <c r="H68" s="704"/>
      <c r="I68" s="704"/>
      <c r="J68" s="704"/>
      <c r="K68" s="704"/>
      <c r="L68" s="704"/>
      <c r="M68" s="78"/>
      <c r="N68" s="43"/>
      <c r="O68" s="43"/>
    </row>
    <row r="69" spans="1:15" ht="19.5" customHeight="1" x14ac:dyDescent="0.25">
      <c r="A69" s="824"/>
      <c r="B69" s="826"/>
      <c r="C69" s="828"/>
      <c r="D69" s="830"/>
      <c r="E69" s="193" t="e">
        <f t="shared" ref="E69:L69" si="26">E68*$D$68</f>
        <v>#VALUE!</v>
      </c>
      <c r="F69" s="193" t="e">
        <f t="shared" si="26"/>
        <v>#VALUE!</v>
      </c>
      <c r="G69" s="193" t="e">
        <f t="shared" si="26"/>
        <v>#VALUE!</v>
      </c>
      <c r="H69" s="193" t="e">
        <f t="shared" si="26"/>
        <v>#VALUE!</v>
      </c>
      <c r="I69" s="193" t="e">
        <f t="shared" si="26"/>
        <v>#VALUE!</v>
      </c>
      <c r="J69" s="193" t="e">
        <f t="shared" si="26"/>
        <v>#VALUE!</v>
      </c>
      <c r="K69" s="193" t="e">
        <f t="shared" si="26"/>
        <v>#VALUE!</v>
      </c>
      <c r="L69" s="193" t="e">
        <f t="shared" si="26"/>
        <v>#VALUE!</v>
      </c>
      <c r="M69" s="79"/>
      <c r="N69" s="43"/>
      <c r="O69" s="43"/>
    </row>
    <row r="70" spans="1:15" ht="19.5" customHeight="1" thickBot="1" x14ac:dyDescent="0.3">
      <c r="A70" s="175"/>
      <c r="B70" s="186"/>
      <c r="C70" s="187"/>
      <c r="D70" s="188"/>
      <c r="E70" s="189"/>
      <c r="F70" s="181"/>
      <c r="G70" s="181"/>
      <c r="H70" s="181"/>
      <c r="I70" s="181"/>
      <c r="J70" s="181"/>
      <c r="K70" s="181"/>
      <c r="L70" s="181"/>
      <c r="M70" s="79"/>
      <c r="N70" s="43"/>
      <c r="O70" s="43"/>
    </row>
    <row r="71" spans="1:15" ht="19.5" customHeight="1" x14ac:dyDescent="0.2">
      <c r="A71" s="869"/>
      <c r="B71" s="872" t="s">
        <v>105</v>
      </c>
      <c r="C71" s="877">
        <v>1.0000000000000002</v>
      </c>
      <c r="D71" s="864" t="e">
        <f>SUM(D16:D69)</f>
        <v>#VALUE!</v>
      </c>
      <c r="E71" s="836" t="e">
        <f t="shared" ref="E71:L71" si="27">SUM(E17,E19,E21,E23,E25,E27,E29,E31,E33,E35,E37,E39,E41,E43,E45,E47,E49,E51,E53,E55,E57,E59,E61,E63,E65,E67,E69)</f>
        <v>#VALUE!</v>
      </c>
      <c r="F71" s="836" t="e">
        <f t="shared" si="27"/>
        <v>#VALUE!</v>
      </c>
      <c r="G71" s="836" t="e">
        <f t="shared" si="27"/>
        <v>#VALUE!</v>
      </c>
      <c r="H71" s="836" t="e">
        <f t="shared" si="27"/>
        <v>#VALUE!</v>
      </c>
      <c r="I71" s="836" t="e">
        <f t="shared" si="27"/>
        <v>#VALUE!</v>
      </c>
      <c r="J71" s="836" t="e">
        <f t="shared" si="27"/>
        <v>#VALUE!</v>
      </c>
      <c r="K71" s="836" t="e">
        <f t="shared" si="27"/>
        <v>#VALUE!</v>
      </c>
      <c r="L71" s="836" t="e">
        <f t="shared" si="27"/>
        <v>#VALUE!</v>
      </c>
      <c r="M71" s="43"/>
      <c r="N71" s="43"/>
      <c r="O71" s="43"/>
    </row>
    <row r="72" spans="1:15" ht="19.5" customHeight="1" x14ac:dyDescent="0.2">
      <c r="A72" s="870"/>
      <c r="B72" s="873"/>
      <c r="C72" s="861"/>
      <c r="D72" s="861"/>
      <c r="E72" s="837"/>
      <c r="F72" s="837"/>
      <c r="G72" s="837"/>
      <c r="H72" s="837"/>
      <c r="I72" s="837"/>
      <c r="J72" s="837"/>
      <c r="K72" s="837"/>
      <c r="L72" s="837"/>
      <c r="M72" s="43"/>
      <c r="N72" s="43"/>
      <c r="O72" s="43"/>
    </row>
    <row r="73" spans="1:15" ht="19.5" customHeight="1" thickBot="1" x14ac:dyDescent="0.25">
      <c r="A73" s="871"/>
      <c r="B73" s="874"/>
      <c r="C73" s="862"/>
      <c r="D73" s="862"/>
      <c r="E73" s="838"/>
      <c r="F73" s="838"/>
      <c r="G73" s="838"/>
      <c r="H73" s="838"/>
      <c r="I73" s="838"/>
      <c r="J73" s="838"/>
      <c r="K73" s="838"/>
      <c r="L73" s="838"/>
      <c r="M73" s="43"/>
      <c r="N73" s="43"/>
      <c r="O73" s="43"/>
    </row>
    <row r="74" spans="1:15" ht="19.5" customHeight="1" x14ac:dyDescent="0.2">
      <c r="A74" s="865"/>
      <c r="B74" s="866" t="s">
        <v>106</v>
      </c>
      <c r="C74" s="875" t="e">
        <f>D74/D71</f>
        <v>#VALUE!</v>
      </c>
      <c r="D74" s="876" t="e">
        <f>SUM(E71:L73)</f>
        <v>#VALUE!</v>
      </c>
      <c r="E74" s="860" t="e">
        <f>E71</f>
        <v>#VALUE!</v>
      </c>
      <c r="F74" s="860" t="e">
        <f>E74+F71</f>
        <v>#VALUE!</v>
      </c>
      <c r="G74" s="860" t="e">
        <f t="shared" ref="G74:L74" si="28">F74+G71</f>
        <v>#VALUE!</v>
      </c>
      <c r="H74" s="860" t="e">
        <f t="shared" si="28"/>
        <v>#VALUE!</v>
      </c>
      <c r="I74" s="860" t="e">
        <f t="shared" si="28"/>
        <v>#VALUE!</v>
      </c>
      <c r="J74" s="860" t="e">
        <f t="shared" si="28"/>
        <v>#VALUE!</v>
      </c>
      <c r="K74" s="860" t="e">
        <f t="shared" si="28"/>
        <v>#VALUE!</v>
      </c>
      <c r="L74" s="860" t="e">
        <f t="shared" si="28"/>
        <v>#VALUE!</v>
      </c>
      <c r="M74" s="43"/>
      <c r="N74" s="43"/>
      <c r="O74" s="43"/>
    </row>
    <row r="75" spans="1:15" ht="19.5" customHeight="1" x14ac:dyDescent="0.2">
      <c r="A75" s="837"/>
      <c r="B75" s="867"/>
      <c r="C75" s="837"/>
      <c r="D75" s="861"/>
      <c r="E75" s="861"/>
      <c r="F75" s="861"/>
      <c r="G75" s="861"/>
      <c r="H75" s="861"/>
      <c r="I75" s="861"/>
      <c r="J75" s="861"/>
      <c r="K75" s="861"/>
      <c r="L75" s="861"/>
      <c r="M75" s="43"/>
      <c r="N75" s="43"/>
      <c r="O75" s="43"/>
    </row>
    <row r="76" spans="1:15" ht="19.5" customHeight="1" thickBot="1" x14ac:dyDescent="0.25">
      <c r="A76" s="838"/>
      <c r="B76" s="868"/>
      <c r="C76" s="838"/>
      <c r="D76" s="862"/>
      <c r="E76" s="862"/>
      <c r="F76" s="862"/>
      <c r="G76" s="862"/>
      <c r="H76" s="862"/>
      <c r="I76" s="862"/>
      <c r="J76" s="862"/>
      <c r="K76" s="862"/>
      <c r="L76" s="862"/>
      <c r="M76" s="43"/>
      <c r="N76" s="43"/>
      <c r="O76" s="43"/>
    </row>
    <row r="77" spans="1:15" ht="19.5" customHeight="1" x14ac:dyDescent="0.2">
      <c r="A77" s="4"/>
      <c r="B77" s="4"/>
      <c r="C77" s="4"/>
      <c r="D77" s="26"/>
      <c r="E77" s="125"/>
      <c r="G77" s="24"/>
      <c r="H77" s="803"/>
      <c r="I77" s="803"/>
      <c r="J77" s="803"/>
      <c r="K77" s="803"/>
      <c r="L77" s="80"/>
      <c r="M77" s="43"/>
      <c r="N77" s="43"/>
      <c r="O77" s="43"/>
    </row>
    <row r="78" spans="1:15" ht="19.5" customHeight="1" x14ac:dyDescent="0.2">
      <c r="A78" s="81"/>
      <c r="B78" s="4"/>
      <c r="C78" s="4"/>
      <c r="D78" s="26"/>
      <c r="E78" s="125"/>
      <c r="G78" s="24"/>
      <c r="H78" s="24"/>
      <c r="I78" s="123"/>
      <c r="J78" s="123"/>
      <c r="K78" s="127"/>
      <c r="L78" s="82"/>
      <c r="M78" s="43"/>
      <c r="N78" s="43"/>
      <c r="O78" s="43"/>
    </row>
    <row r="79" spans="1:15" ht="19.5" customHeight="1" x14ac:dyDescent="0.2">
      <c r="A79" s="43"/>
      <c r="B79" s="43"/>
      <c r="C79" s="2"/>
      <c r="D79" s="26"/>
      <c r="I79" s="27"/>
      <c r="J79" s="27"/>
      <c r="K79" s="128"/>
      <c r="L79" s="82"/>
      <c r="M79" s="43"/>
      <c r="N79" s="43"/>
      <c r="O79" s="43"/>
    </row>
    <row r="80" spans="1:15" ht="19.5" customHeight="1" x14ac:dyDescent="0.2">
      <c r="A80" s="43"/>
      <c r="B80" s="83"/>
      <c r="C80" s="2"/>
      <c r="D80" s="26"/>
      <c r="I80" s="27"/>
      <c r="J80" s="27"/>
      <c r="K80" s="128"/>
      <c r="M80" s="43"/>
      <c r="N80" s="43"/>
      <c r="O80" s="43"/>
    </row>
    <row r="81" spans="1:15" ht="19.5" customHeight="1" x14ac:dyDescent="0.2">
      <c r="A81" s="43"/>
      <c r="B81" s="43"/>
      <c r="C81" s="2"/>
      <c r="D81" s="3"/>
      <c r="I81" s="27"/>
      <c r="J81" s="27"/>
      <c r="K81" s="128"/>
      <c r="M81" s="43"/>
      <c r="N81" s="43"/>
      <c r="O81" s="43"/>
    </row>
    <row r="82" spans="1:15" ht="19.5" customHeight="1" x14ac:dyDescent="0.2">
      <c r="A82" s="43"/>
      <c r="B82" s="43"/>
      <c r="C82" s="2"/>
      <c r="D82" s="3"/>
      <c r="E82" s="117"/>
      <c r="F82" s="129"/>
      <c r="G82" s="129"/>
      <c r="H82" s="129"/>
      <c r="I82" s="129"/>
      <c r="J82" s="129"/>
      <c r="K82" s="128"/>
      <c r="M82" s="43"/>
      <c r="N82" s="43"/>
      <c r="O82" s="43"/>
    </row>
    <row r="83" spans="1:15" ht="19.5" customHeight="1" x14ac:dyDescent="0.2">
      <c r="A83" s="43"/>
      <c r="B83" s="43"/>
      <c r="C83" s="2"/>
      <c r="D83" s="3"/>
      <c r="E83" s="126"/>
      <c r="F83" s="130"/>
      <c r="G83" s="130"/>
      <c r="H83" s="131"/>
      <c r="I83" s="130"/>
      <c r="J83" s="130"/>
      <c r="K83" s="132"/>
      <c r="M83" s="43"/>
      <c r="N83" s="43"/>
      <c r="O83" s="43"/>
    </row>
    <row r="84" spans="1:15" ht="19.5" customHeight="1" x14ac:dyDescent="0.2">
      <c r="A84" s="43"/>
      <c r="B84" s="43"/>
      <c r="C84" s="2"/>
      <c r="D84" s="3"/>
      <c r="E84" s="125"/>
      <c r="F84" s="130"/>
      <c r="G84" s="130"/>
      <c r="H84" s="131"/>
      <c r="I84" s="130"/>
      <c r="J84" s="130"/>
      <c r="K84" s="132"/>
      <c r="M84" s="43"/>
      <c r="N84" s="43"/>
      <c r="O84" s="43"/>
    </row>
    <row r="85" spans="1:15" ht="19.5" customHeight="1" x14ac:dyDescent="0.2">
      <c r="A85" s="43"/>
      <c r="B85" s="43"/>
      <c r="C85" s="2"/>
      <c r="K85" s="132"/>
      <c r="M85" s="43"/>
      <c r="N85" s="43"/>
      <c r="O85" s="43"/>
    </row>
    <row r="86" spans="1:15" ht="19.5" customHeight="1" x14ac:dyDescent="0.2">
      <c r="A86" s="43"/>
      <c r="B86" s="43"/>
      <c r="C86" s="2"/>
      <c r="D86" s="2"/>
      <c r="E86" s="43"/>
      <c r="F86" s="43"/>
      <c r="M86" s="43"/>
      <c r="N86" s="43"/>
      <c r="O86" s="43"/>
    </row>
    <row r="87" spans="1:15" ht="19.5" customHeight="1" x14ac:dyDescent="0.2">
      <c r="A87" s="43"/>
      <c r="B87" s="43"/>
      <c r="C87" s="2"/>
      <c r="D87" s="2"/>
      <c r="E87" s="43"/>
      <c r="F87" s="43"/>
      <c r="M87" s="43"/>
      <c r="N87" s="43"/>
      <c r="O87" s="43"/>
    </row>
    <row r="88" spans="1:15" ht="19.5" customHeight="1" x14ac:dyDescent="0.2">
      <c r="A88" s="43"/>
      <c r="B88" s="43"/>
      <c r="C88" s="2"/>
      <c r="D88" s="22"/>
      <c r="E88" s="43"/>
      <c r="F88" s="43"/>
      <c r="M88" s="43"/>
      <c r="N88" s="43"/>
      <c r="O88" s="43"/>
    </row>
    <row r="89" spans="1:15" ht="19.5" customHeight="1" x14ac:dyDescent="0.2">
      <c r="A89" s="43"/>
      <c r="B89" s="43"/>
      <c r="C89" s="2"/>
      <c r="D89" s="22"/>
      <c r="E89" s="43"/>
      <c r="F89" s="43"/>
      <c r="M89" s="43"/>
      <c r="N89" s="43"/>
      <c r="O89" s="43"/>
    </row>
    <row r="90" spans="1:15" ht="19.5" customHeight="1" x14ac:dyDescent="0.2">
      <c r="A90" s="43"/>
      <c r="B90" s="43"/>
      <c r="C90" s="2"/>
      <c r="D90" s="22"/>
      <c r="E90" s="43"/>
      <c r="F90" s="43"/>
      <c r="M90" s="43"/>
      <c r="N90" s="43"/>
      <c r="O90" s="43"/>
    </row>
    <row r="91" spans="1:15" ht="19.5" customHeight="1" x14ac:dyDescent="0.2">
      <c r="A91" s="43"/>
      <c r="B91" s="43"/>
      <c r="C91" s="2"/>
      <c r="D91" s="22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</row>
    <row r="92" spans="1:15" ht="19.5" customHeight="1" x14ac:dyDescent="0.2">
      <c r="A92" s="43"/>
      <c r="B92" s="43"/>
      <c r="C92" s="2"/>
      <c r="D92" s="22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</row>
    <row r="93" spans="1:15" ht="19.5" customHeight="1" x14ac:dyDescent="0.2">
      <c r="A93" s="43"/>
      <c r="B93" s="43"/>
      <c r="C93" s="2"/>
      <c r="D93" s="22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</row>
    <row r="94" spans="1:15" ht="19.5" customHeight="1" x14ac:dyDescent="0.2">
      <c r="A94" s="43"/>
      <c r="B94" s="43"/>
      <c r="C94" s="2"/>
      <c r="D94" s="22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</row>
    <row r="95" spans="1:15" ht="19.5" customHeight="1" x14ac:dyDescent="0.2">
      <c r="A95" s="43"/>
      <c r="B95" s="43"/>
      <c r="C95" s="2"/>
      <c r="D95" s="22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</row>
    <row r="96" spans="1:15" ht="19.5" customHeight="1" x14ac:dyDescent="0.2">
      <c r="A96" s="43"/>
      <c r="B96" s="43"/>
      <c r="C96" s="2"/>
      <c r="D96" s="22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</row>
    <row r="97" spans="1:15" ht="19.5" customHeight="1" x14ac:dyDescent="0.2">
      <c r="A97" s="43"/>
      <c r="B97" s="43"/>
      <c r="C97" s="2"/>
      <c r="D97" s="22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</row>
    <row r="98" spans="1:15" ht="19.5" customHeight="1" x14ac:dyDescent="0.2">
      <c r="A98" s="43"/>
      <c r="B98" s="43"/>
      <c r="C98" s="2"/>
      <c r="D98" s="22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</row>
    <row r="99" spans="1:15" ht="19.5" customHeight="1" x14ac:dyDescent="0.2">
      <c r="A99" s="43"/>
      <c r="B99" s="43"/>
      <c r="C99" s="2"/>
      <c r="D99" s="22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</row>
    <row r="100" spans="1:15" ht="19.5" customHeight="1" x14ac:dyDescent="0.2">
      <c r="A100" s="43"/>
      <c r="B100" s="43"/>
      <c r="C100" s="2"/>
      <c r="D100" s="22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</row>
    <row r="101" spans="1:15" ht="19.5" customHeight="1" x14ac:dyDescent="0.2">
      <c r="A101" s="43"/>
      <c r="B101" s="43"/>
      <c r="C101" s="2"/>
      <c r="D101" s="22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</row>
    <row r="102" spans="1:15" ht="19.5" customHeight="1" x14ac:dyDescent="0.2">
      <c r="A102" s="43"/>
      <c r="B102" s="43"/>
      <c r="C102" s="2"/>
      <c r="D102" s="22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</row>
    <row r="103" spans="1:15" ht="19.5" customHeight="1" x14ac:dyDescent="0.2">
      <c r="A103" s="43"/>
      <c r="B103" s="43"/>
      <c r="C103" s="2"/>
      <c r="D103" s="22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</row>
    <row r="104" spans="1:15" ht="19.5" customHeight="1" x14ac:dyDescent="0.2">
      <c r="A104" s="43"/>
      <c r="B104" s="43"/>
      <c r="C104" s="2"/>
      <c r="D104" s="22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</row>
    <row r="105" spans="1:15" ht="19.5" customHeight="1" x14ac:dyDescent="0.2">
      <c r="A105" s="43"/>
      <c r="B105" s="43"/>
      <c r="C105" s="2"/>
      <c r="D105" s="22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</row>
    <row r="106" spans="1:15" ht="19.5" customHeight="1" x14ac:dyDescent="0.2">
      <c r="A106" s="43"/>
      <c r="B106" s="43"/>
      <c r="C106" s="2"/>
      <c r="D106" s="22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</row>
    <row r="107" spans="1:15" ht="19.5" customHeight="1" x14ac:dyDescent="0.2">
      <c r="A107" s="43"/>
      <c r="B107" s="43"/>
      <c r="C107" s="2"/>
      <c r="D107" s="22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</row>
    <row r="108" spans="1:15" ht="19.5" customHeight="1" x14ac:dyDescent="0.2">
      <c r="A108" s="43"/>
      <c r="B108" s="43"/>
      <c r="C108" s="2"/>
      <c r="D108" s="22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9.5" customHeight="1" x14ac:dyDescent="0.2">
      <c r="A109" s="43"/>
      <c r="B109" s="43"/>
      <c r="C109" s="2"/>
      <c r="D109" s="22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</row>
    <row r="110" spans="1:15" ht="19.5" customHeight="1" x14ac:dyDescent="0.2">
      <c r="A110" s="43"/>
      <c r="B110" s="43"/>
      <c r="C110" s="2"/>
      <c r="D110" s="22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</row>
    <row r="111" spans="1:15" ht="19.5" customHeight="1" x14ac:dyDescent="0.2">
      <c r="A111" s="43"/>
      <c r="B111" s="43"/>
      <c r="C111" s="2"/>
      <c r="D111" s="22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</row>
    <row r="112" spans="1:15" ht="19.5" customHeight="1" x14ac:dyDescent="0.2">
      <c r="A112" s="43"/>
      <c r="B112" s="43"/>
      <c r="C112" s="2"/>
      <c r="D112" s="22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9.5" customHeight="1" x14ac:dyDescent="0.2">
      <c r="A113" s="43"/>
      <c r="B113" s="43"/>
      <c r="C113" s="2"/>
      <c r="D113" s="22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</row>
    <row r="114" spans="1:15" ht="19.5" customHeight="1" x14ac:dyDescent="0.2">
      <c r="A114" s="43"/>
      <c r="B114" s="43"/>
      <c r="C114" s="2"/>
      <c r="D114" s="22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</row>
    <row r="115" spans="1:15" ht="19.5" customHeight="1" x14ac:dyDescent="0.2">
      <c r="A115" s="43"/>
      <c r="B115" s="43"/>
      <c r="C115" s="2"/>
      <c r="D115" s="22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</row>
    <row r="116" spans="1:15" ht="19.5" customHeight="1" x14ac:dyDescent="0.2">
      <c r="A116" s="43"/>
      <c r="B116" s="43"/>
      <c r="C116" s="2"/>
      <c r="D116" s="22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</row>
    <row r="117" spans="1:15" ht="19.5" customHeight="1" x14ac:dyDescent="0.2">
      <c r="A117" s="43"/>
      <c r="B117" s="43"/>
      <c r="C117" s="2"/>
      <c r="D117" s="22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</row>
    <row r="118" spans="1:15" ht="19.5" customHeight="1" x14ac:dyDescent="0.2">
      <c r="A118" s="43"/>
      <c r="B118" s="43"/>
      <c r="C118" s="2"/>
      <c r="D118" s="22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</row>
    <row r="119" spans="1:15" ht="19.5" customHeight="1" x14ac:dyDescent="0.2">
      <c r="A119" s="43"/>
      <c r="B119" s="43"/>
      <c r="C119" s="2"/>
      <c r="D119" s="22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</row>
    <row r="120" spans="1:15" ht="19.5" customHeight="1" x14ac:dyDescent="0.2">
      <c r="A120" s="43"/>
      <c r="B120" s="43"/>
      <c r="C120" s="2"/>
      <c r="D120" s="22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</row>
    <row r="121" spans="1:15" ht="19.5" customHeight="1" x14ac:dyDescent="0.2">
      <c r="A121" s="43"/>
      <c r="B121" s="43"/>
      <c r="C121" s="2"/>
      <c r="D121" s="22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</row>
    <row r="122" spans="1:15" ht="19.5" customHeight="1" x14ac:dyDescent="0.2">
      <c r="A122" s="43"/>
      <c r="B122" s="43"/>
      <c r="C122" s="2"/>
      <c r="D122" s="22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</row>
    <row r="123" spans="1:15" ht="19.5" customHeight="1" x14ac:dyDescent="0.2">
      <c r="A123" s="43"/>
      <c r="B123" s="43"/>
      <c r="C123" s="2"/>
      <c r="D123" s="22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</row>
    <row r="124" spans="1:15" ht="19.5" customHeight="1" x14ac:dyDescent="0.2">
      <c r="A124" s="43"/>
      <c r="B124" s="43"/>
      <c r="C124" s="2"/>
      <c r="D124" s="22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9.5" customHeight="1" x14ac:dyDescent="0.2">
      <c r="A125" s="43"/>
      <c r="B125" s="43"/>
      <c r="C125" s="2"/>
      <c r="D125" s="22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</row>
    <row r="126" spans="1:15" ht="19.5" customHeight="1" x14ac:dyDescent="0.2">
      <c r="A126" s="43"/>
      <c r="B126" s="43"/>
      <c r="C126" s="2"/>
      <c r="D126" s="22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</row>
    <row r="127" spans="1:15" ht="19.5" customHeight="1" x14ac:dyDescent="0.2">
      <c r="A127" s="43"/>
      <c r="B127" s="43"/>
      <c r="C127" s="2"/>
      <c r="D127" s="22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</row>
    <row r="128" spans="1:15" ht="19.5" customHeight="1" x14ac:dyDescent="0.2">
      <c r="A128" s="43"/>
      <c r="B128" s="43"/>
      <c r="C128" s="2"/>
      <c r="D128" s="22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9.5" customHeight="1" x14ac:dyDescent="0.2">
      <c r="A129" s="43"/>
      <c r="B129" s="43"/>
      <c r="C129" s="2"/>
      <c r="D129" s="22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</row>
    <row r="130" spans="1:15" ht="19.5" customHeight="1" x14ac:dyDescent="0.2">
      <c r="A130" s="43"/>
      <c r="B130" s="43"/>
      <c r="C130" s="2"/>
      <c r="D130" s="22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</row>
    <row r="131" spans="1:15" ht="19.5" customHeight="1" x14ac:dyDescent="0.2">
      <c r="A131" s="43"/>
      <c r="B131" s="43"/>
      <c r="C131" s="2"/>
      <c r="D131" s="22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</row>
    <row r="132" spans="1:15" ht="19.5" customHeight="1" x14ac:dyDescent="0.2">
      <c r="A132" s="43"/>
      <c r="B132" s="43"/>
      <c r="C132" s="2"/>
      <c r="D132" s="22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</row>
    <row r="133" spans="1:15" ht="19.5" customHeight="1" x14ac:dyDescent="0.2">
      <c r="A133" s="43"/>
      <c r="B133" s="43"/>
      <c r="C133" s="2"/>
      <c r="D133" s="22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</row>
    <row r="134" spans="1:15" ht="19.5" customHeight="1" x14ac:dyDescent="0.2">
      <c r="A134" s="43"/>
      <c r="B134" s="43"/>
      <c r="C134" s="2"/>
      <c r="D134" s="22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</row>
    <row r="135" spans="1:15" ht="19.5" customHeight="1" x14ac:dyDescent="0.2">
      <c r="A135" s="43"/>
      <c r="B135" s="43"/>
      <c r="C135" s="2"/>
      <c r="D135" s="22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</row>
    <row r="136" spans="1:15" ht="19.5" customHeight="1" x14ac:dyDescent="0.2">
      <c r="A136" s="43"/>
      <c r="B136" s="43"/>
      <c r="C136" s="2"/>
      <c r="D136" s="22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</row>
    <row r="137" spans="1:15" ht="19.5" customHeight="1" x14ac:dyDescent="0.2">
      <c r="A137" s="43"/>
      <c r="B137" s="43"/>
      <c r="C137" s="2"/>
      <c r="D137" s="22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</row>
    <row r="138" spans="1:15" ht="19.5" customHeight="1" x14ac:dyDescent="0.2">
      <c r="A138" s="43"/>
      <c r="B138" s="43"/>
      <c r="C138" s="2"/>
      <c r="D138" s="22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</row>
    <row r="139" spans="1:15" ht="19.5" customHeight="1" x14ac:dyDescent="0.2">
      <c r="A139" s="43"/>
      <c r="B139" s="43"/>
      <c r="C139" s="2"/>
      <c r="D139" s="22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</row>
    <row r="140" spans="1:15" ht="19.5" customHeight="1" x14ac:dyDescent="0.2">
      <c r="A140" s="43"/>
      <c r="B140" s="43"/>
      <c r="C140" s="2"/>
      <c r="D140" s="22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</row>
    <row r="141" spans="1:15" ht="19.5" customHeight="1" x14ac:dyDescent="0.2">
      <c r="A141" s="43"/>
      <c r="B141" s="43"/>
      <c r="C141" s="2"/>
      <c r="D141" s="22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</row>
    <row r="142" spans="1:15" ht="19.5" customHeight="1" x14ac:dyDescent="0.2">
      <c r="A142" s="43"/>
      <c r="B142" s="43"/>
      <c r="C142" s="2"/>
      <c r="D142" s="22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</row>
    <row r="143" spans="1:15" ht="19.5" customHeight="1" x14ac:dyDescent="0.2">
      <c r="A143" s="43"/>
      <c r="B143" s="43"/>
      <c r="C143" s="2"/>
      <c r="D143" s="22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</row>
    <row r="144" spans="1:15" ht="19.5" customHeight="1" x14ac:dyDescent="0.2">
      <c r="A144" s="43"/>
      <c r="B144" s="43"/>
      <c r="C144" s="2"/>
      <c r="D144" s="22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</row>
    <row r="145" spans="1:15" ht="19.5" customHeight="1" x14ac:dyDescent="0.2">
      <c r="A145" s="43"/>
      <c r="B145" s="43"/>
      <c r="C145" s="2"/>
      <c r="D145" s="22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</row>
    <row r="146" spans="1:15" ht="19.5" customHeight="1" x14ac:dyDescent="0.2">
      <c r="A146" s="43"/>
      <c r="B146" s="43"/>
      <c r="C146" s="2"/>
      <c r="D146" s="22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</row>
    <row r="147" spans="1:15" ht="19.5" customHeight="1" x14ac:dyDescent="0.2">
      <c r="A147" s="43"/>
      <c r="B147" s="43"/>
      <c r="C147" s="2"/>
      <c r="D147" s="22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</row>
    <row r="148" spans="1:15" ht="19.5" customHeight="1" x14ac:dyDescent="0.2">
      <c r="A148" s="43"/>
      <c r="B148" s="43"/>
      <c r="C148" s="2"/>
      <c r="D148" s="22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</row>
    <row r="149" spans="1:15" ht="19.5" customHeight="1" x14ac:dyDescent="0.2">
      <c r="A149" s="43"/>
      <c r="B149" s="43"/>
      <c r="C149" s="2"/>
      <c r="D149" s="22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</row>
    <row r="150" spans="1:15" ht="19.5" customHeight="1" x14ac:dyDescent="0.2">
      <c r="A150" s="43"/>
      <c r="B150" s="43"/>
      <c r="C150" s="2"/>
      <c r="D150" s="22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</row>
    <row r="151" spans="1:15" ht="19.5" customHeight="1" x14ac:dyDescent="0.2">
      <c r="A151" s="43"/>
      <c r="B151" s="43"/>
      <c r="C151" s="2"/>
      <c r="D151" s="22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</row>
    <row r="152" spans="1:15" ht="19.5" customHeight="1" x14ac:dyDescent="0.2">
      <c r="A152" s="43"/>
      <c r="B152" s="43"/>
      <c r="C152" s="2"/>
      <c r="D152" s="22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</row>
    <row r="153" spans="1:15" ht="19.5" customHeight="1" x14ac:dyDescent="0.2">
      <c r="A153" s="43"/>
      <c r="B153" s="43"/>
      <c r="C153" s="2"/>
      <c r="D153" s="22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</row>
    <row r="154" spans="1:15" ht="19.5" customHeight="1" x14ac:dyDescent="0.2">
      <c r="A154" s="43"/>
      <c r="B154" s="43"/>
      <c r="C154" s="2"/>
      <c r="D154" s="22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</row>
    <row r="155" spans="1:15" ht="19.5" customHeight="1" x14ac:dyDescent="0.2">
      <c r="A155" s="43"/>
      <c r="B155" s="43"/>
      <c r="C155" s="2"/>
      <c r="D155" s="22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</row>
    <row r="156" spans="1:15" ht="19.5" customHeight="1" x14ac:dyDescent="0.2">
      <c r="A156" s="43"/>
      <c r="B156" s="43"/>
      <c r="C156" s="2"/>
      <c r="D156" s="22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</row>
    <row r="157" spans="1:15" ht="19.5" customHeight="1" x14ac:dyDescent="0.2">
      <c r="A157" s="43"/>
      <c r="B157" s="43"/>
      <c r="C157" s="2"/>
      <c r="D157" s="22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</row>
    <row r="158" spans="1:15" ht="19.5" customHeight="1" x14ac:dyDescent="0.2">
      <c r="A158" s="43"/>
      <c r="B158" s="43"/>
      <c r="C158" s="2"/>
      <c r="D158" s="22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</row>
    <row r="159" spans="1:15" ht="19.5" customHeight="1" x14ac:dyDescent="0.2">
      <c r="A159" s="43"/>
      <c r="B159" s="43"/>
      <c r="C159" s="2"/>
      <c r="D159" s="22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</row>
    <row r="160" spans="1:15" ht="19.5" customHeight="1" x14ac:dyDescent="0.2">
      <c r="A160" s="43"/>
      <c r="B160" s="43"/>
      <c r="C160" s="2"/>
      <c r="D160" s="22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</row>
    <row r="161" spans="1:15" ht="19.5" customHeight="1" x14ac:dyDescent="0.2">
      <c r="A161" s="43"/>
      <c r="B161" s="43"/>
      <c r="C161" s="2"/>
      <c r="D161" s="22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</row>
    <row r="162" spans="1:15" ht="19.5" customHeight="1" x14ac:dyDescent="0.2">
      <c r="A162" s="43"/>
      <c r="B162" s="43"/>
      <c r="C162" s="2"/>
      <c r="D162" s="22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</row>
    <row r="163" spans="1:15" ht="19.5" customHeight="1" x14ac:dyDescent="0.2">
      <c r="A163" s="43"/>
      <c r="B163" s="43"/>
      <c r="C163" s="2"/>
      <c r="D163" s="22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</row>
    <row r="164" spans="1:15" ht="19.5" customHeight="1" x14ac:dyDescent="0.2">
      <c r="A164" s="43"/>
      <c r="B164" s="43"/>
      <c r="C164" s="2"/>
      <c r="D164" s="22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</row>
    <row r="165" spans="1:15" ht="19.5" customHeight="1" x14ac:dyDescent="0.2">
      <c r="A165" s="43"/>
      <c r="B165" s="43"/>
      <c r="C165" s="2"/>
      <c r="D165" s="22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</row>
    <row r="166" spans="1:15" ht="19.5" customHeight="1" x14ac:dyDescent="0.2">
      <c r="A166" s="43"/>
      <c r="B166" s="43"/>
      <c r="C166" s="2"/>
      <c r="D166" s="22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</row>
    <row r="167" spans="1:15" ht="19.5" customHeight="1" x14ac:dyDescent="0.2">
      <c r="A167" s="43"/>
      <c r="B167" s="43"/>
      <c r="C167" s="2"/>
      <c r="D167" s="22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</row>
    <row r="168" spans="1:15" ht="19.5" customHeight="1" x14ac:dyDescent="0.2">
      <c r="A168" s="43"/>
      <c r="B168" s="43"/>
      <c r="C168" s="2"/>
      <c r="D168" s="22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</row>
    <row r="169" spans="1:15" ht="19.5" customHeight="1" x14ac:dyDescent="0.2">
      <c r="A169" s="43"/>
      <c r="B169" s="43"/>
      <c r="C169" s="2"/>
      <c r="D169" s="22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</row>
    <row r="170" spans="1:15" ht="19.5" customHeight="1" x14ac:dyDescent="0.2">
      <c r="A170" s="43"/>
      <c r="B170" s="43"/>
      <c r="C170" s="2"/>
      <c r="D170" s="22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</row>
    <row r="171" spans="1:15" ht="19.5" customHeight="1" x14ac:dyDescent="0.2">
      <c r="A171" s="43"/>
      <c r="B171" s="43"/>
      <c r="C171" s="2"/>
      <c r="D171" s="22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</row>
    <row r="172" spans="1:15" ht="19.5" customHeight="1" x14ac:dyDescent="0.2">
      <c r="A172" s="43"/>
      <c r="B172" s="43"/>
      <c r="C172" s="2"/>
      <c r="D172" s="22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</row>
    <row r="173" spans="1:15" ht="19.5" customHeight="1" x14ac:dyDescent="0.2">
      <c r="A173" s="43"/>
      <c r="B173" s="43"/>
      <c r="C173" s="2"/>
      <c r="D173" s="22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</row>
    <row r="174" spans="1:15" ht="19.5" customHeight="1" x14ac:dyDescent="0.2">
      <c r="A174" s="43"/>
      <c r="B174" s="43"/>
      <c r="C174" s="2"/>
      <c r="D174" s="22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</row>
    <row r="175" spans="1:15" ht="19.5" customHeight="1" x14ac:dyDescent="0.2">
      <c r="A175" s="43"/>
      <c r="B175" s="43"/>
      <c r="C175" s="2"/>
      <c r="D175" s="22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</row>
    <row r="176" spans="1:15" ht="19.5" customHeight="1" x14ac:dyDescent="0.2">
      <c r="A176" s="43"/>
      <c r="B176" s="43"/>
      <c r="C176" s="2"/>
      <c r="D176" s="22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</row>
    <row r="177" spans="1:15" ht="19.5" customHeight="1" x14ac:dyDescent="0.2">
      <c r="A177" s="43"/>
      <c r="B177" s="43"/>
      <c r="C177" s="2"/>
      <c r="D177" s="22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</row>
    <row r="178" spans="1:15" ht="19.5" customHeight="1" x14ac:dyDescent="0.2">
      <c r="A178" s="43"/>
      <c r="B178" s="43"/>
      <c r="C178" s="2"/>
      <c r="D178" s="22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</row>
    <row r="179" spans="1:15" ht="19.5" customHeight="1" x14ac:dyDescent="0.2">
      <c r="A179" s="43"/>
      <c r="B179" s="43"/>
      <c r="C179" s="2"/>
      <c r="D179" s="22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</row>
    <row r="180" spans="1:15" ht="19.5" customHeight="1" x14ac:dyDescent="0.2">
      <c r="A180" s="43"/>
      <c r="B180" s="43"/>
      <c r="C180" s="2"/>
      <c r="D180" s="22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</row>
    <row r="181" spans="1:15" ht="19.5" customHeight="1" x14ac:dyDescent="0.2">
      <c r="A181" s="43"/>
      <c r="B181" s="43"/>
      <c r="C181" s="2"/>
      <c r="D181" s="22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</row>
    <row r="182" spans="1:15" ht="19.5" customHeight="1" x14ac:dyDescent="0.2">
      <c r="A182" s="43"/>
      <c r="B182" s="43"/>
      <c r="C182" s="2"/>
      <c r="D182" s="22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</row>
    <row r="183" spans="1:15" ht="19.5" customHeight="1" x14ac:dyDescent="0.2">
      <c r="A183" s="43"/>
      <c r="B183" s="43"/>
      <c r="C183" s="2"/>
      <c r="D183" s="22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</row>
    <row r="184" spans="1:15" ht="19.5" customHeight="1" x14ac:dyDescent="0.2">
      <c r="A184" s="43"/>
      <c r="B184" s="43"/>
      <c r="C184" s="2"/>
      <c r="D184" s="22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</row>
    <row r="185" spans="1:15" ht="19.5" customHeight="1" x14ac:dyDescent="0.2">
      <c r="A185" s="43"/>
      <c r="B185" s="43"/>
      <c r="C185" s="2"/>
      <c r="D185" s="22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</row>
    <row r="186" spans="1:15" ht="19.5" customHeight="1" x14ac:dyDescent="0.2">
      <c r="A186" s="43"/>
      <c r="B186" s="43"/>
      <c r="C186" s="2"/>
      <c r="D186" s="22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</row>
    <row r="187" spans="1:15" ht="19.5" customHeight="1" x14ac:dyDescent="0.2">
      <c r="A187" s="43"/>
      <c r="B187" s="43"/>
      <c r="C187" s="2"/>
      <c r="D187" s="22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</row>
    <row r="188" spans="1:15" ht="19.5" customHeight="1" x14ac:dyDescent="0.2">
      <c r="A188" s="43"/>
      <c r="B188" s="43"/>
      <c r="C188" s="2"/>
      <c r="D188" s="22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</row>
    <row r="189" spans="1:15" ht="19.5" customHeight="1" x14ac:dyDescent="0.2">
      <c r="A189" s="43"/>
      <c r="B189" s="43"/>
      <c r="C189" s="2"/>
      <c r="D189" s="22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</row>
    <row r="190" spans="1:15" ht="19.5" customHeight="1" x14ac:dyDescent="0.2">
      <c r="A190" s="43"/>
      <c r="B190" s="43"/>
      <c r="C190" s="2"/>
      <c r="D190" s="22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</row>
    <row r="191" spans="1:15" ht="19.5" customHeight="1" x14ac:dyDescent="0.2">
      <c r="A191" s="43"/>
      <c r="B191" s="43"/>
      <c r="C191" s="2"/>
      <c r="D191" s="22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</row>
    <row r="192" spans="1:15" ht="19.5" customHeight="1" x14ac:dyDescent="0.2">
      <c r="A192" s="43"/>
      <c r="B192" s="43"/>
      <c r="C192" s="2"/>
      <c r="D192" s="22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</row>
    <row r="193" spans="1:15" ht="19.5" customHeight="1" x14ac:dyDescent="0.2">
      <c r="A193" s="43"/>
      <c r="B193" s="43"/>
      <c r="C193" s="2"/>
      <c r="D193" s="22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</row>
    <row r="194" spans="1:15" ht="19.5" customHeight="1" x14ac:dyDescent="0.2">
      <c r="A194" s="43"/>
      <c r="B194" s="43"/>
      <c r="C194" s="2"/>
      <c r="D194" s="22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</row>
    <row r="195" spans="1:15" ht="19.5" customHeight="1" x14ac:dyDescent="0.2">
      <c r="A195" s="43"/>
      <c r="B195" s="43"/>
      <c r="C195" s="2"/>
      <c r="D195" s="22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</row>
    <row r="196" spans="1:15" ht="19.5" customHeight="1" x14ac:dyDescent="0.2">
      <c r="A196" s="43"/>
      <c r="B196" s="43"/>
      <c r="C196" s="2"/>
      <c r="D196" s="22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</row>
    <row r="197" spans="1:15" ht="19.5" customHeight="1" x14ac:dyDescent="0.2">
      <c r="A197" s="43"/>
      <c r="B197" s="43"/>
      <c r="C197" s="2"/>
      <c r="D197" s="22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</row>
    <row r="198" spans="1:15" ht="19.5" customHeight="1" x14ac:dyDescent="0.2">
      <c r="A198" s="43"/>
      <c r="B198" s="43"/>
      <c r="C198" s="2"/>
      <c r="D198" s="22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</row>
    <row r="199" spans="1:15" ht="19.5" customHeight="1" x14ac:dyDescent="0.2">
      <c r="A199" s="43"/>
      <c r="B199" s="43"/>
      <c r="C199" s="2"/>
      <c r="D199" s="22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</row>
    <row r="200" spans="1:15" ht="19.5" customHeight="1" x14ac:dyDescent="0.2">
      <c r="A200" s="43"/>
      <c r="B200" s="43"/>
      <c r="C200" s="2"/>
      <c r="D200" s="22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</row>
    <row r="201" spans="1:15" ht="19.5" customHeight="1" x14ac:dyDescent="0.2">
      <c r="A201" s="43"/>
      <c r="B201" s="43"/>
      <c r="C201" s="2"/>
      <c r="D201" s="22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</row>
    <row r="202" spans="1:15" ht="19.5" customHeight="1" x14ac:dyDescent="0.2">
      <c r="A202" s="43"/>
      <c r="B202" s="43"/>
      <c r="C202" s="2"/>
      <c r="D202" s="22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</row>
    <row r="203" spans="1:15" ht="19.5" customHeight="1" x14ac:dyDescent="0.2">
      <c r="A203" s="43"/>
      <c r="B203" s="43"/>
      <c r="C203" s="2"/>
      <c r="D203" s="22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</row>
    <row r="204" spans="1:15" ht="19.5" customHeight="1" x14ac:dyDescent="0.2">
      <c r="A204" s="43"/>
      <c r="B204" s="43"/>
      <c r="C204" s="2"/>
      <c r="D204" s="22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</row>
    <row r="205" spans="1:15" ht="19.5" customHeight="1" x14ac:dyDescent="0.2">
      <c r="A205" s="43"/>
      <c r="B205" s="43"/>
      <c r="C205" s="2"/>
      <c r="D205" s="22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</row>
    <row r="206" spans="1:15" ht="19.5" customHeight="1" x14ac:dyDescent="0.2">
      <c r="A206" s="43"/>
      <c r="B206" s="43"/>
      <c r="C206" s="2"/>
      <c r="D206" s="22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</row>
    <row r="207" spans="1:15" ht="19.5" customHeight="1" x14ac:dyDescent="0.2">
      <c r="A207" s="43"/>
      <c r="B207" s="43"/>
      <c r="C207" s="2"/>
      <c r="D207" s="22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</row>
    <row r="208" spans="1:15" ht="19.5" customHeight="1" x14ac:dyDescent="0.2">
      <c r="A208" s="43"/>
      <c r="B208" s="43"/>
      <c r="C208" s="2"/>
      <c r="D208" s="22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</row>
    <row r="209" spans="1:15" ht="19.5" customHeight="1" x14ac:dyDescent="0.2">
      <c r="A209" s="43"/>
      <c r="B209" s="43"/>
      <c r="C209" s="2"/>
      <c r="D209" s="22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</row>
    <row r="210" spans="1:15" ht="19.5" customHeight="1" x14ac:dyDescent="0.2">
      <c r="A210" s="43"/>
      <c r="B210" s="43"/>
      <c r="C210" s="2"/>
      <c r="D210" s="22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</row>
    <row r="211" spans="1:15" ht="19.5" customHeight="1" x14ac:dyDescent="0.2">
      <c r="A211" s="43"/>
      <c r="B211" s="43"/>
      <c r="C211" s="2"/>
      <c r="D211" s="22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</row>
    <row r="212" spans="1:15" ht="19.5" customHeight="1" x14ac:dyDescent="0.2">
      <c r="A212" s="43"/>
      <c r="B212" s="43"/>
      <c r="C212" s="2"/>
      <c r="D212" s="22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</row>
    <row r="213" spans="1:15" ht="19.5" customHeight="1" x14ac:dyDescent="0.2">
      <c r="A213" s="43"/>
      <c r="B213" s="43"/>
      <c r="C213" s="2"/>
      <c r="D213" s="22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</row>
    <row r="214" spans="1:15" ht="19.5" customHeight="1" x14ac:dyDescent="0.2">
      <c r="A214" s="43"/>
      <c r="B214" s="43"/>
      <c r="C214" s="2"/>
      <c r="D214" s="22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</row>
    <row r="215" spans="1:15" ht="19.5" customHeight="1" x14ac:dyDescent="0.2">
      <c r="A215" s="43"/>
      <c r="B215" s="43"/>
      <c r="C215" s="2"/>
      <c r="D215" s="22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</row>
    <row r="216" spans="1:15" ht="19.5" customHeight="1" x14ac:dyDescent="0.2">
      <c r="A216" s="43"/>
      <c r="B216" s="43"/>
      <c r="C216" s="2"/>
      <c r="D216" s="22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</row>
    <row r="217" spans="1:15" ht="19.5" customHeight="1" x14ac:dyDescent="0.2">
      <c r="A217" s="43"/>
      <c r="B217" s="43"/>
      <c r="C217" s="2"/>
      <c r="D217" s="22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</row>
    <row r="218" spans="1:15" ht="19.5" customHeight="1" x14ac:dyDescent="0.2">
      <c r="A218" s="43"/>
      <c r="B218" s="43"/>
      <c r="C218" s="2"/>
      <c r="D218" s="22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</row>
    <row r="219" spans="1:15" ht="19.5" customHeight="1" x14ac:dyDescent="0.2">
      <c r="A219" s="43"/>
      <c r="B219" s="43"/>
      <c r="C219" s="2"/>
      <c r="D219" s="22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</row>
    <row r="220" spans="1:15" ht="19.5" customHeight="1" x14ac:dyDescent="0.2">
      <c r="A220" s="43"/>
      <c r="B220" s="43"/>
      <c r="C220" s="2"/>
      <c r="D220" s="22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</row>
    <row r="221" spans="1:15" ht="19.5" customHeight="1" x14ac:dyDescent="0.2">
      <c r="A221" s="43"/>
      <c r="B221" s="43"/>
      <c r="C221" s="2"/>
      <c r="D221" s="22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</row>
    <row r="222" spans="1:15" ht="19.5" customHeight="1" x14ac:dyDescent="0.2">
      <c r="A222" s="43"/>
      <c r="B222" s="43"/>
      <c r="C222" s="2"/>
      <c r="D222" s="22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</row>
    <row r="223" spans="1:15" ht="19.5" customHeight="1" x14ac:dyDescent="0.2">
      <c r="A223" s="43"/>
      <c r="B223" s="43"/>
      <c r="C223" s="2"/>
      <c r="D223" s="22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</row>
    <row r="224" spans="1:15" ht="19.5" customHeight="1" x14ac:dyDescent="0.2">
      <c r="A224" s="43"/>
      <c r="B224" s="43"/>
      <c r="C224" s="2"/>
      <c r="D224" s="22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</row>
    <row r="225" spans="1:15" ht="19.5" customHeight="1" x14ac:dyDescent="0.2">
      <c r="A225" s="43"/>
      <c r="B225" s="43"/>
      <c r="C225" s="2"/>
      <c r="D225" s="22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</row>
    <row r="226" spans="1:15" ht="19.5" customHeight="1" x14ac:dyDescent="0.2">
      <c r="A226" s="43"/>
      <c r="B226" s="43"/>
      <c r="C226" s="2"/>
      <c r="D226" s="22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</row>
    <row r="227" spans="1:15" ht="19.5" customHeight="1" x14ac:dyDescent="0.2">
      <c r="A227" s="43"/>
      <c r="B227" s="43"/>
      <c r="C227" s="2"/>
      <c r="D227" s="22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</row>
    <row r="228" spans="1:15" ht="19.5" customHeight="1" x14ac:dyDescent="0.2">
      <c r="A228" s="43"/>
      <c r="B228" s="43"/>
      <c r="C228" s="2"/>
      <c r="D228" s="22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</row>
    <row r="229" spans="1:15" ht="19.5" customHeight="1" x14ac:dyDescent="0.2">
      <c r="A229" s="43"/>
      <c r="B229" s="43"/>
      <c r="C229" s="2"/>
      <c r="D229" s="22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</row>
    <row r="230" spans="1:15" ht="19.5" customHeight="1" x14ac:dyDescent="0.2">
      <c r="A230" s="43"/>
      <c r="B230" s="43"/>
      <c r="C230" s="2"/>
      <c r="D230" s="22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</row>
    <row r="231" spans="1:15" ht="19.5" customHeight="1" x14ac:dyDescent="0.2">
      <c r="A231" s="43"/>
      <c r="B231" s="43"/>
      <c r="C231" s="2"/>
      <c r="D231" s="22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</row>
    <row r="232" spans="1:15" ht="19.5" customHeight="1" x14ac:dyDescent="0.2">
      <c r="A232" s="43"/>
      <c r="B232" s="43"/>
      <c r="C232" s="2"/>
      <c r="D232" s="22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</row>
    <row r="233" spans="1:15" ht="19.5" customHeight="1" x14ac:dyDescent="0.2">
      <c r="A233" s="43"/>
      <c r="B233" s="43"/>
      <c r="C233" s="2"/>
      <c r="D233" s="22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</row>
    <row r="234" spans="1:15" ht="19.5" customHeight="1" x14ac:dyDescent="0.2">
      <c r="A234" s="43"/>
      <c r="B234" s="43"/>
      <c r="C234" s="2"/>
      <c r="D234" s="22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</row>
    <row r="235" spans="1:15" ht="19.5" customHeight="1" x14ac:dyDescent="0.2">
      <c r="A235" s="43"/>
      <c r="B235" s="43"/>
      <c r="C235" s="2"/>
      <c r="D235" s="22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</row>
    <row r="236" spans="1:15" ht="19.5" customHeight="1" x14ac:dyDescent="0.2">
      <c r="A236" s="43"/>
      <c r="B236" s="43"/>
      <c r="C236" s="2"/>
      <c r="D236" s="22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</row>
    <row r="237" spans="1:15" ht="19.5" customHeight="1" x14ac:dyDescent="0.2">
      <c r="A237" s="43"/>
      <c r="B237" s="43"/>
      <c r="C237" s="2"/>
      <c r="D237" s="22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</row>
    <row r="238" spans="1:15" ht="19.5" customHeight="1" x14ac:dyDescent="0.2">
      <c r="A238" s="43"/>
      <c r="B238" s="43"/>
      <c r="C238" s="2"/>
      <c r="D238" s="22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</row>
    <row r="239" spans="1:15" ht="19.5" customHeight="1" x14ac:dyDescent="0.2">
      <c r="A239" s="43"/>
      <c r="B239" s="43"/>
      <c r="C239" s="2"/>
      <c r="D239" s="22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</row>
    <row r="240" spans="1:15" ht="19.5" customHeight="1" x14ac:dyDescent="0.2">
      <c r="A240" s="43"/>
      <c r="B240" s="43"/>
      <c r="C240" s="2"/>
      <c r="D240" s="22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</row>
    <row r="241" spans="1:15" ht="19.5" customHeight="1" x14ac:dyDescent="0.2">
      <c r="A241" s="43"/>
      <c r="B241" s="43"/>
      <c r="C241" s="2"/>
      <c r="D241" s="22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</row>
    <row r="242" spans="1:15" ht="19.5" customHeight="1" x14ac:dyDescent="0.2">
      <c r="A242" s="43"/>
      <c r="B242" s="43"/>
      <c r="C242" s="2"/>
      <c r="D242" s="22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</row>
    <row r="243" spans="1:15" ht="19.5" customHeight="1" x14ac:dyDescent="0.2">
      <c r="A243" s="43"/>
      <c r="B243" s="43"/>
      <c r="C243" s="2"/>
      <c r="D243" s="22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</row>
    <row r="244" spans="1:15" ht="19.5" customHeight="1" x14ac:dyDescent="0.2">
      <c r="A244" s="43"/>
      <c r="B244" s="43"/>
      <c r="C244" s="2"/>
      <c r="D244" s="22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</row>
    <row r="245" spans="1:15" ht="19.5" customHeight="1" x14ac:dyDescent="0.2">
      <c r="A245" s="43"/>
      <c r="B245" s="43"/>
      <c r="C245" s="2"/>
      <c r="D245" s="22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</row>
    <row r="246" spans="1:15" ht="19.5" customHeight="1" x14ac:dyDescent="0.2">
      <c r="A246" s="43"/>
      <c r="B246" s="43"/>
      <c r="C246" s="2"/>
      <c r="D246" s="22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</row>
    <row r="247" spans="1:15" ht="19.5" customHeight="1" x14ac:dyDescent="0.2">
      <c r="A247" s="43"/>
      <c r="B247" s="43"/>
      <c r="C247" s="2"/>
      <c r="D247" s="22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</row>
    <row r="248" spans="1:15" ht="19.5" customHeight="1" x14ac:dyDescent="0.2">
      <c r="A248" s="43"/>
      <c r="B248" s="43"/>
      <c r="C248" s="2"/>
      <c r="D248" s="22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</row>
    <row r="249" spans="1:15" ht="19.5" customHeight="1" x14ac:dyDescent="0.2">
      <c r="A249" s="43"/>
      <c r="B249" s="43"/>
      <c r="C249" s="2"/>
      <c r="D249" s="22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</row>
    <row r="250" spans="1:15" ht="19.5" customHeight="1" x14ac:dyDescent="0.2">
      <c r="A250" s="43"/>
      <c r="B250" s="43"/>
      <c r="C250" s="2"/>
      <c r="D250" s="22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</row>
    <row r="251" spans="1:15" ht="19.5" customHeight="1" x14ac:dyDescent="0.2">
      <c r="A251" s="43"/>
      <c r="B251" s="43"/>
      <c r="C251" s="2"/>
      <c r="D251" s="22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</row>
    <row r="252" spans="1:15" ht="19.5" customHeight="1" x14ac:dyDescent="0.2">
      <c r="A252" s="43"/>
      <c r="B252" s="43"/>
      <c r="C252" s="2"/>
      <c r="D252" s="22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</row>
    <row r="253" spans="1:15" ht="19.5" customHeight="1" x14ac:dyDescent="0.2">
      <c r="A253" s="43"/>
      <c r="B253" s="43"/>
      <c r="C253" s="2"/>
      <c r="D253" s="22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</row>
    <row r="254" spans="1:15" ht="19.5" customHeight="1" x14ac:dyDescent="0.2">
      <c r="A254" s="43"/>
      <c r="B254" s="43"/>
      <c r="C254" s="2"/>
      <c r="D254" s="22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</row>
    <row r="255" spans="1:15" ht="19.5" customHeight="1" x14ac:dyDescent="0.2">
      <c r="A255" s="43"/>
      <c r="B255" s="43"/>
      <c r="C255" s="2"/>
      <c r="D255" s="22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</row>
    <row r="256" spans="1:15" ht="19.5" customHeight="1" x14ac:dyDescent="0.2">
      <c r="A256" s="43"/>
      <c r="B256" s="43"/>
      <c r="C256" s="2"/>
      <c r="D256" s="22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</row>
    <row r="257" spans="1:15" ht="19.5" customHeight="1" x14ac:dyDescent="0.2">
      <c r="A257" s="43"/>
      <c r="B257" s="43"/>
      <c r="C257" s="2"/>
      <c r="D257" s="22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</row>
    <row r="258" spans="1:15" ht="19.5" customHeight="1" x14ac:dyDescent="0.2">
      <c r="A258" s="43"/>
      <c r="B258" s="43"/>
      <c r="C258" s="2"/>
      <c r="D258" s="22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</row>
    <row r="259" spans="1:15" ht="19.5" customHeight="1" x14ac:dyDescent="0.2">
      <c r="A259" s="43"/>
      <c r="B259" s="43"/>
      <c r="C259" s="2"/>
      <c r="D259" s="22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</row>
    <row r="260" spans="1:15" ht="19.5" customHeight="1" x14ac:dyDescent="0.2">
      <c r="A260" s="43"/>
      <c r="B260" s="43"/>
      <c r="C260" s="2"/>
      <c r="D260" s="22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</row>
    <row r="261" spans="1:15" ht="19.5" customHeight="1" x14ac:dyDescent="0.2">
      <c r="A261" s="43"/>
      <c r="B261" s="43"/>
      <c r="C261" s="2"/>
      <c r="D261" s="22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</row>
    <row r="262" spans="1:15" ht="19.5" customHeight="1" x14ac:dyDescent="0.2">
      <c r="A262" s="43"/>
      <c r="B262" s="43"/>
      <c r="C262" s="2"/>
      <c r="D262" s="22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</row>
    <row r="263" spans="1:15" ht="19.5" customHeight="1" x14ac:dyDescent="0.2">
      <c r="A263" s="43"/>
      <c r="B263" s="43"/>
      <c r="C263" s="2"/>
      <c r="D263" s="22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</row>
    <row r="264" spans="1:15" ht="19.5" customHeight="1" x14ac:dyDescent="0.2">
      <c r="A264" s="43"/>
      <c r="B264" s="43"/>
      <c r="C264" s="2"/>
      <c r="D264" s="22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</row>
    <row r="265" spans="1:15" ht="19.5" customHeight="1" x14ac:dyDescent="0.2">
      <c r="A265" s="43"/>
      <c r="B265" s="43"/>
      <c r="C265" s="2"/>
      <c r="D265" s="22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</row>
    <row r="266" spans="1:15" ht="19.5" customHeight="1" x14ac:dyDescent="0.2">
      <c r="A266" s="43"/>
      <c r="B266" s="43"/>
      <c r="C266" s="2"/>
      <c r="D266" s="22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</row>
    <row r="267" spans="1:15" ht="19.5" customHeight="1" x14ac:dyDescent="0.2">
      <c r="A267" s="43"/>
      <c r="B267" s="43"/>
      <c r="C267" s="2"/>
      <c r="D267" s="22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</row>
    <row r="268" spans="1:15" ht="19.5" customHeight="1" x14ac:dyDescent="0.2">
      <c r="A268" s="43"/>
      <c r="B268" s="43"/>
      <c r="C268" s="2"/>
      <c r="D268" s="22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</row>
    <row r="269" spans="1:15" ht="19.5" customHeight="1" x14ac:dyDescent="0.2">
      <c r="A269" s="43"/>
      <c r="B269" s="43"/>
      <c r="C269" s="2"/>
      <c r="D269" s="22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</row>
    <row r="270" spans="1:15" ht="19.5" customHeight="1" x14ac:dyDescent="0.2">
      <c r="A270" s="43"/>
      <c r="B270" s="43"/>
      <c r="C270" s="2"/>
      <c r="D270" s="22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</row>
    <row r="271" spans="1:15" ht="19.5" customHeight="1" x14ac:dyDescent="0.2">
      <c r="A271" s="43"/>
      <c r="B271" s="43"/>
      <c r="C271" s="2"/>
      <c r="D271" s="22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</row>
    <row r="272" spans="1:15" ht="19.5" customHeight="1" x14ac:dyDescent="0.2">
      <c r="A272" s="43"/>
      <c r="B272" s="43"/>
      <c r="C272" s="2"/>
      <c r="D272" s="22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</row>
    <row r="273" spans="1:15" ht="19.5" customHeight="1" x14ac:dyDescent="0.2">
      <c r="A273" s="43"/>
      <c r="B273" s="43"/>
      <c r="C273" s="2"/>
      <c r="D273" s="22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</row>
    <row r="274" spans="1:15" ht="19.5" customHeight="1" x14ac:dyDescent="0.2">
      <c r="A274" s="43"/>
      <c r="B274" s="43"/>
      <c r="C274" s="2"/>
      <c r="D274" s="22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</row>
    <row r="275" spans="1:15" ht="19.5" customHeight="1" x14ac:dyDescent="0.2">
      <c r="A275" s="43"/>
      <c r="B275" s="43"/>
      <c r="C275" s="2"/>
      <c r="D275" s="22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</row>
    <row r="276" spans="1:15" ht="19.5" customHeight="1" x14ac:dyDescent="0.2">
      <c r="A276" s="43"/>
      <c r="B276" s="43"/>
      <c r="C276" s="2"/>
      <c r="D276" s="22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</row>
    <row r="277" spans="1:15" ht="19.5" customHeight="1" x14ac:dyDescent="0.2">
      <c r="A277" s="43"/>
      <c r="B277" s="43"/>
      <c r="C277" s="2"/>
      <c r="D277" s="22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</row>
    <row r="278" spans="1:15" ht="19.5" customHeight="1" x14ac:dyDescent="0.2">
      <c r="A278" s="43"/>
      <c r="B278" s="43"/>
      <c r="C278" s="2"/>
      <c r="D278" s="22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</row>
    <row r="279" spans="1:15" ht="19.5" customHeight="1" x14ac:dyDescent="0.2">
      <c r="A279" s="43"/>
      <c r="B279" s="43"/>
      <c r="C279" s="2"/>
      <c r="D279" s="22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</row>
    <row r="280" spans="1:15" ht="19.5" customHeight="1" x14ac:dyDescent="0.2">
      <c r="A280" s="43"/>
      <c r="B280" s="43"/>
      <c r="C280" s="2"/>
      <c r="D280" s="22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</row>
    <row r="281" spans="1:15" ht="19.5" customHeight="1" x14ac:dyDescent="0.2">
      <c r="A281" s="43"/>
      <c r="B281" s="43"/>
      <c r="C281" s="2"/>
      <c r="D281" s="22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</row>
    <row r="282" spans="1:15" ht="19.5" customHeight="1" x14ac:dyDescent="0.2">
      <c r="A282" s="43"/>
      <c r="B282" s="43"/>
      <c r="C282" s="2"/>
      <c r="D282" s="22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</row>
    <row r="283" spans="1:15" ht="19.5" customHeight="1" x14ac:dyDescent="0.2">
      <c r="A283" s="43"/>
      <c r="B283" s="43"/>
      <c r="C283" s="2"/>
      <c r="D283" s="22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</row>
    <row r="284" spans="1:15" ht="19.5" customHeight="1" x14ac:dyDescent="0.2">
      <c r="A284" s="43"/>
      <c r="B284" s="43"/>
      <c r="C284" s="2"/>
      <c r="D284" s="22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</row>
    <row r="285" spans="1:15" ht="19.5" customHeight="1" x14ac:dyDescent="0.2">
      <c r="A285" s="43"/>
      <c r="B285" s="43"/>
      <c r="C285" s="2"/>
      <c r="D285" s="22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</row>
    <row r="286" spans="1:15" ht="19.5" customHeight="1" x14ac:dyDescent="0.2">
      <c r="A286" s="43"/>
      <c r="B286" s="43"/>
      <c r="C286" s="2"/>
      <c r="D286" s="22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</row>
    <row r="287" spans="1:15" ht="19.5" customHeight="1" x14ac:dyDescent="0.2">
      <c r="A287" s="43"/>
      <c r="B287" s="43"/>
      <c r="C287" s="2"/>
      <c r="D287" s="22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</row>
    <row r="288" spans="1:15" ht="19.5" customHeight="1" x14ac:dyDescent="0.2">
      <c r="A288" s="43"/>
      <c r="B288" s="43"/>
      <c r="C288" s="2"/>
      <c r="D288" s="22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</row>
    <row r="289" spans="1:15" ht="19.5" customHeight="1" x14ac:dyDescent="0.2">
      <c r="A289" s="43"/>
      <c r="B289" s="43"/>
      <c r="C289" s="2"/>
      <c r="D289" s="22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</row>
    <row r="290" spans="1:15" ht="19.5" customHeight="1" x14ac:dyDescent="0.2">
      <c r="A290" s="43"/>
      <c r="B290" s="43"/>
      <c r="C290" s="2"/>
      <c r="D290" s="22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</row>
    <row r="291" spans="1:15" ht="19.5" customHeight="1" x14ac:dyDescent="0.2">
      <c r="A291" s="43"/>
      <c r="B291" s="43"/>
      <c r="C291" s="2"/>
      <c r="D291" s="22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</row>
    <row r="292" spans="1:15" ht="19.5" customHeight="1" x14ac:dyDescent="0.2">
      <c r="A292" s="43"/>
      <c r="B292" s="43"/>
      <c r="C292" s="2"/>
      <c r="D292" s="22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</row>
    <row r="293" spans="1:15" ht="19.5" customHeight="1" x14ac:dyDescent="0.2">
      <c r="A293" s="43"/>
      <c r="B293" s="43"/>
      <c r="C293" s="2"/>
      <c r="D293" s="22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</row>
    <row r="294" spans="1:15" ht="19.5" customHeight="1" x14ac:dyDescent="0.2">
      <c r="A294" s="43"/>
      <c r="B294" s="43"/>
      <c r="C294" s="2"/>
      <c r="D294" s="22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</row>
    <row r="295" spans="1:15" ht="19.5" customHeight="1" x14ac:dyDescent="0.2">
      <c r="A295" s="43"/>
      <c r="B295" s="43"/>
      <c r="C295" s="2"/>
      <c r="D295" s="22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</row>
    <row r="296" spans="1:15" ht="19.5" customHeight="1" x14ac:dyDescent="0.2">
      <c r="A296" s="43"/>
      <c r="B296" s="43"/>
      <c r="C296" s="2"/>
      <c r="D296" s="22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</row>
    <row r="297" spans="1:15" ht="19.5" customHeight="1" x14ac:dyDescent="0.2">
      <c r="A297" s="43"/>
      <c r="B297" s="43"/>
      <c r="C297" s="2"/>
      <c r="D297" s="22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</row>
    <row r="298" spans="1:15" ht="19.5" customHeight="1" x14ac:dyDescent="0.2">
      <c r="A298" s="43"/>
      <c r="B298" s="43"/>
      <c r="C298" s="2"/>
      <c r="D298" s="22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</row>
    <row r="299" spans="1:15" ht="19.5" customHeight="1" x14ac:dyDescent="0.2">
      <c r="A299" s="43"/>
      <c r="B299" s="43"/>
      <c r="C299" s="2"/>
      <c r="D299" s="22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</row>
    <row r="300" spans="1:15" ht="19.5" customHeight="1" x14ac:dyDescent="0.2">
      <c r="A300" s="43"/>
      <c r="B300" s="43"/>
      <c r="C300" s="2"/>
      <c r="D300" s="22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</row>
    <row r="301" spans="1:15" ht="19.5" customHeight="1" x14ac:dyDescent="0.2">
      <c r="A301" s="43"/>
      <c r="B301" s="43"/>
      <c r="C301" s="2"/>
      <c r="D301" s="22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</row>
    <row r="302" spans="1:15" ht="19.5" customHeight="1" x14ac:dyDescent="0.2">
      <c r="A302" s="43"/>
      <c r="B302" s="43"/>
      <c r="C302" s="2"/>
      <c r="D302" s="22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</row>
    <row r="303" spans="1:15" ht="19.5" customHeight="1" x14ac:dyDescent="0.2">
      <c r="A303" s="43"/>
      <c r="B303" s="43"/>
      <c r="C303" s="2"/>
      <c r="D303" s="22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</row>
    <row r="304" spans="1:15" ht="19.5" customHeight="1" x14ac:dyDescent="0.2">
      <c r="A304" s="43"/>
      <c r="B304" s="43"/>
      <c r="C304" s="2"/>
      <c r="D304" s="22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</row>
    <row r="305" spans="1:15" ht="19.5" customHeight="1" x14ac:dyDescent="0.2">
      <c r="A305" s="43"/>
      <c r="B305" s="43"/>
      <c r="C305" s="2"/>
      <c r="D305" s="22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</row>
    <row r="306" spans="1:15" ht="19.5" customHeight="1" x14ac:dyDescent="0.2">
      <c r="A306" s="43"/>
      <c r="B306" s="43"/>
      <c r="C306" s="2"/>
      <c r="D306" s="22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</row>
    <row r="307" spans="1:15" ht="19.5" customHeight="1" x14ac:dyDescent="0.2">
      <c r="A307" s="43"/>
      <c r="B307" s="43"/>
      <c r="C307" s="2"/>
      <c r="D307" s="22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</row>
    <row r="308" spans="1:15" ht="19.5" customHeight="1" x14ac:dyDescent="0.2">
      <c r="A308" s="43"/>
      <c r="B308" s="43"/>
      <c r="C308" s="2"/>
      <c r="D308" s="22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</row>
    <row r="309" spans="1:15" ht="19.5" customHeight="1" x14ac:dyDescent="0.2">
      <c r="A309" s="43"/>
      <c r="B309" s="43"/>
      <c r="C309" s="2"/>
      <c r="D309" s="22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</row>
    <row r="310" spans="1:15" ht="19.5" customHeight="1" x14ac:dyDescent="0.2">
      <c r="A310" s="43"/>
      <c r="B310" s="43"/>
      <c r="C310" s="2"/>
      <c r="D310" s="22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</row>
    <row r="311" spans="1:15" ht="19.5" customHeight="1" x14ac:dyDescent="0.2">
      <c r="A311" s="43"/>
      <c r="B311" s="43"/>
      <c r="C311" s="2"/>
      <c r="D311" s="22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</row>
    <row r="312" spans="1:15" ht="19.5" customHeight="1" x14ac:dyDescent="0.2">
      <c r="A312" s="43"/>
      <c r="B312" s="43"/>
      <c r="C312" s="2"/>
      <c r="D312" s="22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</row>
    <row r="313" spans="1:15" ht="19.5" customHeight="1" x14ac:dyDescent="0.2">
      <c r="A313" s="43"/>
      <c r="B313" s="43"/>
      <c r="C313" s="2"/>
      <c r="D313" s="22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</row>
    <row r="314" spans="1:15" ht="19.5" customHeight="1" x14ac:dyDescent="0.2">
      <c r="A314" s="43"/>
      <c r="B314" s="43"/>
      <c r="C314" s="2"/>
      <c r="D314" s="22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</row>
    <row r="315" spans="1:15" ht="19.5" customHeight="1" x14ac:dyDescent="0.2">
      <c r="A315" s="43"/>
      <c r="B315" s="43"/>
      <c r="C315" s="2"/>
      <c r="D315" s="22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</row>
    <row r="316" spans="1:15" ht="19.5" customHeight="1" x14ac:dyDescent="0.2">
      <c r="A316" s="43"/>
      <c r="B316" s="43"/>
      <c r="C316" s="2"/>
      <c r="D316" s="22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</row>
    <row r="317" spans="1:15" ht="19.5" customHeight="1" x14ac:dyDescent="0.2">
      <c r="A317" s="43"/>
      <c r="B317" s="43"/>
      <c r="C317" s="2"/>
      <c r="D317" s="22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</row>
    <row r="318" spans="1:15" ht="19.5" customHeight="1" x14ac:dyDescent="0.2">
      <c r="A318" s="43"/>
      <c r="B318" s="43"/>
      <c r="C318" s="2"/>
      <c r="D318" s="22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</row>
    <row r="319" spans="1:15" ht="19.5" customHeight="1" x14ac:dyDescent="0.2">
      <c r="A319" s="43"/>
      <c r="B319" s="43"/>
      <c r="C319" s="2"/>
      <c r="D319" s="22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</row>
    <row r="320" spans="1:15" ht="19.5" customHeight="1" x14ac:dyDescent="0.2">
      <c r="A320" s="43"/>
      <c r="B320" s="43"/>
      <c r="C320" s="2"/>
      <c r="D320" s="22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</row>
    <row r="321" spans="1:15" ht="19.5" customHeight="1" x14ac:dyDescent="0.2">
      <c r="A321" s="43"/>
      <c r="B321" s="43"/>
      <c r="C321" s="2"/>
      <c r="D321" s="22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</row>
    <row r="322" spans="1:15" ht="19.5" customHeight="1" x14ac:dyDescent="0.2">
      <c r="A322" s="43"/>
      <c r="B322" s="43"/>
      <c r="C322" s="2"/>
      <c r="D322" s="22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</row>
    <row r="323" spans="1:15" ht="19.5" customHeight="1" x14ac:dyDescent="0.2">
      <c r="A323" s="43"/>
      <c r="B323" s="43"/>
      <c r="C323" s="2"/>
      <c r="D323" s="22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</row>
    <row r="324" spans="1:15" ht="19.5" customHeight="1" x14ac:dyDescent="0.2">
      <c r="A324" s="43"/>
      <c r="B324" s="43"/>
      <c r="C324" s="2"/>
      <c r="D324" s="22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</row>
    <row r="325" spans="1:15" ht="19.5" customHeight="1" x14ac:dyDescent="0.2">
      <c r="A325" s="43"/>
      <c r="B325" s="43"/>
      <c r="C325" s="2"/>
      <c r="D325" s="22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</row>
    <row r="326" spans="1:15" ht="19.5" customHeight="1" x14ac:dyDescent="0.2">
      <c r="A326" s="43"/>
      <c r="B326" s="43"/>
      <c r="C326" s="2"/>
      <c r="D326" s="22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</row>
    <row r="327" spans="1:15" ht="19.5" customHeight="1" x14ac:dyDescent="0.2">
      <c r="A327" s="43"/>
      <c r="B327" s="43"/>
      <c r="C327" s="2"/>
      <c r="D327" s="22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</row>
    <row r="328" spans="1:15" ht="19.5" customHeight="1" x14ac:dyDescent="0.2">
      <c r="A328" s="43"/>
      <c r="B328" s="43"/>
      <c r="C328" s="2"/>
      <c r="D328" s="22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</row>
    <row r="329" spans="1:15" ht="19.5" customHeight="1" x14ac:dyDescent="0.2">
      <c r="A329" s="43"/>
      <c r="B329" s="43"/>
      <c r="C329" s="2"/>
      <c r="D329" s="22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</row>
    <row r="330" spans="1:15" ht="19.5" customHeight="1" x14ac:dyDescent="0.2">
      <c r="A330" s="43"/>
      <c r="B330" s="43"/>
      <c r="C330" s="2"/>
      <c r="D330" s="22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</row>
    <row r="331" spans="1:15" ht="19.5" customHeight="1" x14ac:dyDescent="0.2">
      <c r="A331" s="43"/>
      <c r="B331" s="43"/>
      <c r="C331" s="2"/>
      <c r="D331" s="22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</row>
    <row r="332" spans="1:15" ht="19.5" customHeight="1" x14ac:dyDescent="0.2">
      <c r="A332" s="43"/>
      <c r="B332" s="43"/>
      <c r="C332" s="2"/>
      <c r="D332" s="22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</row>
    <row r="333" spans="1:15" ht="19.5" customHeight="1" x14ac:dyDescent="0.2">
      <c r="A333" s="43"/>
      <c r="B333" s="43"/>
      <c r="C333" s="2"/>
      <c r="D333" s="22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</row>
    <row r="334" spans="1:15" ht="19.5" customHeight="1" x14ac:dyDescent="0.2">
      <c r="A334" s="43"/>
      <c r="B334" s="43"/>
      <c r="C334" s="2"/>
      <c r="D334" s="22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</row>
    <row r="335" spans="1:15" ht="19.5" customHeight="1" x14ac:dyDescent="0.2">
      <c r="A335" s="43"/>
      <c r="B335" s="43"/>
      <c r="C335" s="2"/>
      <c r="D335" s="22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</row>
    <row r="336" spans="1:15" ht="19.5" customHeight="1" x14ac:dyDescent="0.2">
      <c r="A336" s="43"/>
      <c r="B336" s="43"/>
      <c r="C336" s="2"/>
      <c r="D336" s="22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</row>
    <row r="337" spans="1:15" ht="19.5" customHeight="1" x14ac:dyDescent="0.2">
      <c r="A337" s="43"/>
      <c r="B337" s="43"/>
      <c r="C337" s="2"/>
      <c r="D337" s="22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</row>
    <row r="338" spans="1:15" ht="19.5" customHeight="1" x14ac:dyDescent="0.2">
      <c r="A338" s="43"/>
      <c r="B338" s="43"/>
      <c r="C338" s="2"/>
      <c r="D338" s="22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</row>
    <row r="339" spans="1:15" ht="19.5" customHeight="1" x14ac:dyDescent="0.2">
      <c r="A339" s="43"/>
      <c r="B339" s="43"/>
      <c r="C339" s="2"/>
      <c r="D339" s="22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</row>
    <row r="340" spans="1:15" ht="19.5" customHeight="1" x14ac:dyDescent="0.2">
      <c r="A340" s="43"/>
      <c r="B340" s="43"/>
      <c r="C340" s="2"/>
      <c r="D340" s="22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</row>
    <row r="341" spans="1:15" ht="19.5" customHeight="1" x14ac:dyDescent="0.2">
      <c r="A341" s="43"/>
      <c r="B341" s="43"/>
      <c r="C341" s="2"/>
      <c r="D341" s="22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</row>
    <row r="342" spans="1:15" ht="19.5" customHeight="1" x14ac:dyDescent="0.2">
      <c r="A342" s="43"/>
      <c r="B342" s="43"/>
      <c r="C342" s="2"/>
      <c r="D342" s="22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</row>
    <row r="343" spans="1:15" ht="19.5" customHeight="1" x14ac:dyDescent="0.2">
      <c r="A343" s="43"/>
      <c r="B343" s="43"/>
      <c r="C343" s="2"/>
      <c r="D343" s="22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</row>
    <row r="344" spans="1:15" ht="19.5" customHeight="1" x14ac:dyDescent="0.2">
      <c r="A344" s="43"/>
      <c r="B344" s="43"/>
      <c r="C344" s="2"/>
      <c r="D344" s="22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</row>
    <row r="345" spans="1:15" ht="19.5" customHeight="1" x14ac:dyDescent="0.2">
      <c r="A345" s="43"/>
      <c r="B345" s="43"/>
      <c r="C345" s="2"/>
      <c r="D345" s="22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</row>
    <row r="346" spans="1:15" ht="19.5" customHeight="1" x14ac:dyDescent="0.2">
      <c r="A346" s="43"/>
      <c r="B346" s="43"/>
      <c r="C346" s="2"/>
      <c r="D346" s="22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</row>
    <row r="347" spans="1:15" ht="19.5" customHeight="1" x14ac:dyDescent="0.2">
      <c r="A347" s="43"/>
      <c r="B347" s="43"/>
      <c r="C347" s="2"/>
      <c r="D347" s="22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</row>
    <row r="348" spans="1:15" ht="19.5" customHeight="1" x14ac:dyDescent="0.2">
      <c r="A348" s="43"/>
      <c r="B348" s="43"/>
      <c r="C348" s="2"/>
      <c r="D348" s="22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</row>
    <row r="349" spans="1:15" ht="19.5" customHeight="1" x14ac:dyDescent="0.2">
      <c r="A349" s="43"/>
      <c r="B349" s="43"/>
      <c r="C349" s="2"/>
      <c r="D349" s="22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</row>
    <row r="350" spans="1:15" ht="19.5" customHeight="1" x14ac:dyDescent="0.2">
      <c r="A350" s="43"/>
      <c r="B350" s="43"/>
      <c r="C350" s="2"/>
      <c r="D350" s="22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</row>
    <row r="351" spans="1:15" ht="19.5" customHeight="1" x14ac:dyDescent="0.2">
      <c r="A351" s="43"/>
      <c r="B351" s="43"/>
      <c r="C351" s="2"/>
      <c r="D351" s="22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</row>
    <row r="352" spans="1:15" ht="19.5" customHeight="1" x14ac:dyDescent="0.2">
      <c r="A352" s="43"/>
      <c r="B352" s="43"/>
      <c r="C352" s="2"/>
      <c r="D352" s="22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</row>
    <row r="353" spans="1:15" ht="19.5" customHeight="1" x14ac:dyDescent="0.2">
      <c r="A353" s="43"/>
      <c r="B353" s="43"/>
      <c r="C353" s="2"/>
      <c r="D353" s="22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</row>
    <row r="354" spans="1:15" ht="19.5" customHeight="1" x14ac:dyDescent="0.2">
      <c r="A354" s="43"/>
      <c r="B354" s="43"/>
      <c r="C354" s="2"/>
      <c r="D354" s="22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</row>
    <row r="355" spans="1:15" ht="19.5" customHeight="1" x14ac:dyDescent="0.2">
      <c r="A355" s="43"/>
      <c r="B355" s="43"/>
      <c r="C355" s="2"/>
      <c r="D355" s="22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</row>
    <row r="356" spans="1:15" ht="19.5" customHeight="1" x14ac:dyDescent="0.2">
      <c r="A356" s="43"/>
      <c r="B356" s="43"/>
      <c r="C356" s="2"/>
      <c r="D356" s="22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</row>
    <row r="357" spans="1:15" ht="19.5" customHeight="1" x14ac:dyDescent="0.2">
      <c r="A357" s="43"/>
      <c r="B357" s="43"/>
      <c r="C357" s="2"/>
      <c r="D357" s="22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</row>
    <row r="358" spans="1:15" ht="19.5" customHeight="1" x14ac:dyDescent="0.2">
      <c r="A358" s="43"/>
      <c r="B358" s="43"/>
      <c r="C358" s="2"/>
      <c r="D358" s="22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</row>
    <row r="359" spans="1:15" ht="19.5" customHeight="1" x14ac:dyDescent="0.2">
      <c r="A359" s="43"/>
      <c r="B359" s="43"/>
      <c r="C359" s="2"/>
      <c r="D359" s="22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</row>
    <row r="360" spans="1:15" ht="19.5" customHeight="1" x14ac:dyDescent="0.2">
      <c r="A360" s="43"/>
      <c r="B360" s="43"/>
      <c r="C360" s="2"/>
      <c r="D360" s="22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</row>
    <row r="361" spans="1:15" ht="19.5" customHeight="1" x14ac:dyDescent="0.2">
      <c r="A361" s="43"/>
      <c r="B361" s="43"/>
      <c r="C361" s="2"/>
      <c r="D361" s="22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</row>
    <row r="362" spans="1:15" ht="19.5" customHeight="1" x14ac:dyDescent="0.2">
      <c r="A362" s="43"/>
      <c r="B362" s="43"/>
      <c r="C362" s="2"/>
      <c r="D362" s="22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</row>
    <row r="363" spans="1:15" ht="19.5" customHeight="1" x14ac:dyDescent="0.2">
      <c r="A363" s="43"/>
      <c r="B363" s="43"/>
      <c r="C363" s="2"/>
      <c r="D363" s="22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</row>
    <row r="364" spans="1:15" ht="19.5" customHeight="1" x14ac:dyDescent="0.2">
      <c r="A364" s="43"/>
      <c r="B364" s="43"/>
      <c r="C364" s="2"/>
      <c r="D364" s="22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</row>
    <row r="365" spans="1:15" ht="19.5" customHeight="1" x14ac:dyDescent="0.2">
      <c r="A365" s="43"/>
      <c r="B365" s="43"/>
      <c r="C365" s="2"/>
      <c r="D365" s="22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</row>
    <row r="366" spans="1:15" ht="19.5" customHeight="1" x14ac:dyDescent="0.2">
      <c r="A366" s="43"/>
      <c r="B366" s="43"/>
      <c r="C366" s="2"/>
      <c r="D366" s="22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</row>
    <row r="367" spans="1:15" ht="19.5" customHeight="1" x14ac:dyDescent="0.2">
      <c r="A367" s="43"/>
      <c r="B367" s="43"/>
      <c r="C367" s="2"/>
      <c r="D367" s="22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</row>
    <row r="368" spans="1:15" ht="19.5" customHeight="1" x14ac:dyDescent="0.2">
      <c r="A368" s="43"/>
      <c r="B368" s="43"/>
      <c r="C368" s="2"/>
      <c r="D368" s="22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</row>
    <row r="369" spans="1:15" ht="19.5" customHeight="1" x14ac:dyDescent="0.2">
      <c r="A369" s="43"/>
      <c r="B369" s="43"/>
      <c r="C369" s="2"/>
      <c r="D369" s="22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</row>
    <row r="370" spans="1:15" ht="19.5" customHeight="1" x14ac:dyDescent="0.2">
      <c r="A370" s="43"/>
      <c r="B370" s="43"/>
      <c r="C370" s="2"/>
      <c r="D370" s="22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</row>
    <row r="371" spans="1:15" ht="19.5" customHeight="1" x14ac:dyDescent="0.2">
      <c r="A371" s="43"/>
      <c r="B371" s="43"/>
      <c r="C371" s="2"/>
      <c r="D371" s="22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</row>
    <row r="372" spans="1:15" ht="19.5" customHeight="1" x14ac:dyDescent="0.2">
      <c r="A372" s="43"/>
      <c r="B372" s="43"/>
      <c r="C372" s="2"/>
      <c r="D372" s="22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</row>
    <row r="373" spans="1:15" ht="19.5" customHeight="1" x14ac:dyDescent="0.2">
      <c r="A373" s="43"/>
      <c r="B373" s="43"/>
      <c r="C373" s="2"/>
      <c r="D373" s="22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</row>
    <row r="374" spans="1:15" ht="19.5" customHeight="1" x14ac:dyDescent="0.2">
      <c r="A374" s="43"/>
      <c r="B374" s="43"/>
      <c r="C374" s="2"/>
      <c r="D374" s="22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</row>
    <row r="375" spans="1:15" ht="19.5" customHeight="1" x14ac:dyDescent="0.2">
      <c r="A375" s="43"/>
      <c r="B375" s="43"/>
      <c r="C375" s="2"/>
      <c r="D375" s="22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</row>
    <row r="376" spans="1:15" ht="19.5" customHeight="1" x14ac:dyDescent="0.2">
      <c r="A376" s="43"/>
      <c r="B376" s="43"/>
      <c r="C376" s="2"/>
      <c r="D376" s="22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</row>
    <row r="377" spans="1:15" ht="19.5" customHeight="1" x14ac:dyDescent="0.2">
      <c r="A377" s="43"/>
      <c r="B377" s="43"/>
      <c r="C377" s="2"/>
      <c r="D377" s="22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</row>
    <row r="378" spans="1:15" ht="19.5" customHeight="1" x14ac:dyDescent="0.2">
      <c r="A378" s="43"/>
      <c r="B378" s="43"/>
      <c r="C378" s="2"/>
      <c r="D378" s="22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</row>
    <row r="379" spans="1:15" ht="19.5" customHeight="1" x14ac:dyDescent="0.2">
      <c r="A379" s="43"/>
      <c r="B379" s="43"/>
      <c r="C379" s="2"/>
      <c r="D379" s="22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</row>
    <row r="380" spans="1:15" ht="19.5" customHeight="1" x14ac:dyDescent="0.2">
      <c r="A380" s="43"/>
      <c r="B380" s="43"/>
      <c r="C380" s="2"/>
      <c r="D380" s="22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</row>
    <row r="381" spans="1:15" ht="19.5" customHeight="1" x14ac:dyDescent="0.2">
      <c r="A381" s="43"/>
      <c r="B381" s="43"/>
      <c r="C381" s="2"/>
      <c r="D381" s="22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</row>
    <row r="382" spans="1:15" ht="19.5" customHeight="1" x14ac:dyDescent="0.2">
      <c r="A382" s="43"/>
      <c r="B382" s="43"/>
      <c r="C382" s="2"/>
      <c r="D382" s="22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</row>
    <row r="383" spans="1:15" ht="19.5" customHeight="1" x14ac:dyDescent="0.2">
      <c r="A383" s="43"/>
      <c r="B383" s="43"/>
      <c r="C383" s="2"/>
      <c r="D383" s="22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</row>
    <row r="384" spans="1:15" ht="19.5" customHeight="1" x14ac:dyDescent="0.2">
      <c r="A384" s="43"/>
      <c r="B384" s="43"/>
      <c r="C384" s="2"/>
      <c r="D384" s="22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</row>
    <row r="385" spans="1:15" ht="19.5" customHeight="1" x14ac:dyDescent="0.2">
      <c r="A385" s="43"/>
      <c r="B385" s="43"/>
      <c r="C385" s="2"/>
      <c r="D385" s="22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</row>
    <row r="386" spans="1:15" ht="19.5" customHeight="1" x14ac:dyDescent="0.2">
      <c r="A386" s="43"/>
      <c r="B386" s="43"/>
      <c r="C386" s="2"/>
      <c r="D386" s="22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</row>
    <row r="387" spans="1:15" ht="19.5" customHeight="1" x14ac:dyDescent="0.2">
      <c r="A387" s="43"/>
      <c r="B387" s="43"/>
      <c r="C387" s="2"/>
      <c r="D387" s="22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</row>
    <row r="388" spans="1:15" ht="19.5" customHeight="1" x14ac:dyDescent="0.2">
      <c r="A388" s="43"/>
      <c r="B388" s="43"/>
      <c r="C388" s="2"/>
      <c r="D388" s="22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</row>
    <row r="389" spans="1:15" ht="19.5" customHeight="1" x14ac:dyDescent="0.2">
      <c r="A389" s="43"/>
      <c r="B389" s="43"/>
      <c r="C389" s="2"/>
      <c r="D389" s="22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</row>
    <row r="390" spans="1:15" ht="19.5" customHeight="1" x14ac:dyDescent="0.2">
      <c r="A390" s="43"/>
      <c r="B390" s="43"/>
      <c r="C390" s="2"/>
      <c r="D390" s="22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</row>
    <row r="391" spans="1:15" ht="19.5" customHeight="1" x14ac:dyDescent="0.2">
      <c r="A391" s="43"/>
      <c r="B391" s="43"/>
      <c r="C391" s="2"/>
      <c r="D391" s="22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</row>
    <row r="392" spans="1:15" ht="19.5" customHeight="1" x14ac:dyDescent="0.2">
      <c r="A392" s="43"/>
      <c r="B392" s="43"/>
      <c r="C392" s="2"/>
      <c r="D392" s="22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</row>
    <row r="393" spans="1:15" ht="19.5" customHeight="1" x14ac:dyDescent="0.2">
      <c r="A393" s="43"/>
      <c r="B393" s="43"/>
      <c r="C393" s="2"/>
      <c r="D393" s="22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</row>
    <row r="394" spans="1:15" ht="19.5" customHeight="1" x14ac:dyDescent="0.2">
      <c r="A394" s="43"/>
      <c r="B394" s="43"/>
      <c r="C394" s="2"/>
      <c r="D394" s="22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</row>
    <row r="395" spans="1:15" ht="19.5" customHeight="1" x14ac:dyDescent="0.2">
      <c r="A395" s="43"/>
      <c r="B395" s="43"/>
      <c r="C395" s="2"/>
      <c r="D395" s="22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</row>
    <row r="396" spans="1:15" ht="19.5" customHeight="1" x14ac:dyDescent="0.2">
      <c r="A396" s="43"/>
      <c r="B396" s="43"/>
      <c r="C396" s="2"/>
      <c r="D396" s="22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</row>
    <row r="397" spans="1:15" ht="19.5" customHeight="1" x14ac:dyDescent="0.2">
      <c r="A397" s="43"/>
      <c r="B397" s="43"/>
      <c r="C397" s="2"/>
      <c r="D397" s="22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</row>
    <row r="398" spans="1:15" ht="19.5" customHeight="1" x14ac:dyDescent="0.2">
      <c r="A398" s="43"/>
      <c r="B398" s="43"/>
      <c r="C398" s="2"/>
      <c r="D398" s="22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</row>
    <row r="399" spans="1:15" ht="19.5" customHeight="1" x14ac:dyDescent="0.2">
      <c r="A399" s="43"/>
      <c r="B399" s="43"/>
      <c r="C399" s="2"/>
      <c r="D399" s="22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</row>
    <row r="400" spans="1:15" ht="19.5" customHeight="1" x14ac:dyDescent="0.2">
      <c r="A400" s="43"/>
      <c r="B400" s="43"/>
      <c r="C400" s="2"/>
      <c r="D400" s="22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</row>
    <row r="401" spans="1:15" ht="19.5" customHeight="1" x14ac:dyDescent="0.2">
      <c r="A401" s="43"/>
      <c r="B401" s="43"/>
      <c r="C401" s="2"/>
      <c r="D401" s="22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</row>
    <row r="402" spans="1:15" ht="19.5" customHeight="1" x14ac:dyDescent="0.2">
      <c r="A402" s="43"/>
      <c r="B402" s="43"/>
      <c r="C402" s="2"/>
      <c r="D402" s="22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</row>
    <row r="403" spans="1:15" ht="19.5" customHeight="1" x14ac:dyDescent="0.2">
      <c r="A403" s="43"/>
      <c r="B403" s="43"/>
      <c r="C403" s="2"/>
      <c r="D403" s="22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</row>
    <row r="404" spans="1:15" ht="19.5" customHeight="1" x14ac:dyDescent="0.2">
      <c r="A404" s="43"/>
      <c r="B404" s="43"/>
      <c r="C404" s="2"/>
      <c r="D404" s="22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</row>
    <row r="405" spans="1:15" ht="19.5" customHeight="1" x14ac:dyDescent="0.2">
      <c r="A405" s="43"/>
      <c r="B405" s="43"/>
      <c r="C405" s="2"/>
      <c r="D405" s="22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</row>
    <row r="406" spans="1:15" ht="19.5" customHeight="1" x14ac:dyDescent="0.2">
      <c r="A406" s="43"/>
      <c r="B406" s="43"/>
      <c r="C406" s="2"/>
      <c r="D406" s="22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</row>
    <row r="407" spans="1:15" ht="19.5" customHeight="1" x14ac:dyDescent="0.2">
      <c r="A407" s="43"/>
      <c r="B407" s="43"/>
      <c r="C407" s="2"/>
      <c r="D407" s="22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</row>
    <row r="408" spans="1:15" ht="19.5" customHeight="1" x14ac:dyDescent="0.2">
      <c r="A408" s="43"/>
      <c r="B408" s="43"/>
      <c r="C408" s="2"/>
      <c r="D408" s="22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</row>
    <row r="409" spans="1:15" ht="19.5" customHeight="1" x14ac:dyDescent="0.2">
      <c r="A409" s="43"/>
      <c r="B409" s="43"/>
      <c r="C409" s="2"/>
      <c r="D409" s="22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</row>
    <row r="410" spans="1:15" ht="19.5" customHeight="1" x14ac:dyDescent="0.2">
      <c r="A410" s="43"/>
      <c r="B410" s="43"/>
      <c r="C410" s="2"/>
      <c r="D410" s="22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</row>
    <row r="411" spans="1:15" ht="19.5" customHeight="1" x14ac:dyDescent="0.2">
      <c r="A411" s="43"/>
      <c r="B411" s="43"/>
      <c r="C411" s="2"/>
      <c r="D411" s="22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</row>
    <row r="412" spans="1:15" ht="19.5" customHeight="1" x14ac:dyDescent="0.2">
      <c r="A412" s="43"/>
      <c r="B412" s="43"/>
      <c r="C412" s="2"/>
      <c r="D412" s="22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</row>
    <row r="413" spans="1:15" ht="19.5" customHeight="1" x14ac:dyDescent="0.2">
      <c r="A413" s="43"/>
      <c r="B413" s="43"/>
      <c r="C413" s="2"/>
      <c r="D413" s="22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</row>
    <row r="414" spans="1:15" ht="19.5" customHeight="1" x14ac:dyDescent="0.2">
      <c r="A414" s="43"/>
      <c r="B414" s="43"/>
      <c r="C414" s="2"/>
      <c r="D414" s="22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</row>
    <row r="415" spans="1:15" ht="19.5" customHeight="1" x14ac:dyDescent="0.2">
      <c r="A415" s="43"/>
      <c r="B415" s="43"/>
      <c r="C415" s="2"/>
      <c r="D415" s="22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</row>
    <row r="416" spans="1:15" ht="19.5" customHeight="1" x14ac:dyDescent="0.2">
      <c r="A416" s="43"/>
      <c r="B416" s="43"/>
      <c r="C416" s="2"/>
      <c r="D416" s="22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</row>
    <row r="417" spans="1:15" ht="19.5" customHeight="1" x14ac:dyDescent="0.2">
      <c r="A417" s="43"/>
      <c r="B417" s="43"/>
      <c r="C417" s="2"/>
      <c r="D417" s="22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</row>
    <row r="418" spans="1:15" ht="19.5" customHeight="1" x14ac:dyDescent="0.2">
      <c r="A418" s="43"/>
      <c r="B418" s="43"/>
      <c r="C418" s="2"/>
      <c r="D418" s="22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</row>
    <row r="419" spans="1:15" ht="19.5" customHeight="1" x14ac:dyDescent="0.2">
      <c r="A419" s="43"/>
      <c r="B419" s="43"/>
      <c r="C419" s="2"/>
      <c r="D419" s="22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</row>
    <row r="420" spans="1:15" ht="19.5" customHeight="1" x14ac:dyDescent="0.2">
      <c r="A420" s="43"/>
      <c r="B420" s="43"/>
      <c r="C420" s="2"/>
      <c r="D420" s="22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</row>
    <row r="421" spans="1:15" ht="19.5" customHeight="1" x14ac:dyDescent="0.2">
      <c r="A421" s="43"/>
      <c r="B421" s="43"/>
      <c r="C421" s="2"/>
      <c r="D421" s="22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</row>
    <row r="422" spans="1:15" ht="19.5" customHeight="1" x14ac:dyDescent="0.2">
      <c r="A422" s="43"/>
      <c r="B422" s="43"/>
      <c r="C422" s="2"/>
      <c r="D422" s="22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</row>
    <row r="423" spans="1:15" ht="19.5" customHeight="1" x14ac:dyDescent="0.2">
      <c r="A423" s="43"/>
      <c r="B423" s="43"/>
      <c r="C423" s="2"/>
      <c r="D423" s="22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</row>
    <row r="424" spans="1:15" ht="19.5" customHeight="1" x14ac:dyDescent="0.2">
      <c r="A424" s="43"/>
      <c r="B424" s="43"/>
      <c r="C424" s="2"/>
      <c r="D424" s="22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</row>
    <row r="425" spans="1:15" ht="19.5" customHeight="1" x14ac:dyDescent="0.2">
      <c r="A425" s="43"/>
      <c r="B425" s="43"/>
      <c r="C425" s="2"/>
      <c r="D425" s="22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</row>
    <row r="426" spans="1:15" ht="19.5" customHeight="1" x14ac:dyDescent="0.2">
      <c r="A426" s="43"/>
      <c r="B426" s="43"/>
      <c r="C426" s="2"/>
      <c r="D426" s="22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</row>
    <row r="427" spans="1:15" ht="19.5" customHeight="1" x14ac:dyDescent="0.2">
      <c r="A427" s="43"/>
      <c r="B427" s="43"/>
      <c r="C427" s="2"/>
      <c r="D427" s="22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</row>
    <row r="428" spans="1:15" ht="19.5" customHeight="1" x14ac:dyDescent="0.2">
      <c r="A428" s="43"/>
      <c r="B428" s="43"/>
      <c r="C428" s="2"/>
      <c r="D428" s="22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</row>
    <row r="429" spans="1:15" ht="19.5" customHeight="1" x14ac:dyDescent="0.2">
      <c r="A429" s="43"/>
      <c r="B429" s="43"/>
      <c r="C429" s="2"/>
      <c r="D429" s="22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</row>
    <row r="430" spans="1:15" ht="19.5" customHeight="1" x14ac:dyDescent="0.2">
      <c r="A430" s="43"/>
      <c r="B430" s="43"/>
      <c r="C430" s="2"/>
      <c r="D430" s="22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</row>
    <row r="431" spans="1:15" ht="19.5" customHeight="1" x14ac:dyDescent="0.2">
      <c r="A431" s="43"/>
      <c r="B431" s="43"/>
      <c r="C431" s="2"/>
      <c r="D431" s="22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</row>
    <row r="432" spans="1:15" ht="19.5" customHeight="1" x14ac:dyDescent="0.2">
      <c r="A432" s="43"/>
      <c r="B432" s="43"/>
      <c r="C432" s="2"/>
      <c r="D432" s="22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</row>
    <row r="433" spans="1:15" ht="19.5" customHeight="1" x14ac:dyDescent="0.2">
      <c r="A433" s="43"/>
      <c r="B433" s="43"/>
      <c r="C433" s="2"/>
      <c r="D433" s="22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</row>
    <row r="434" spans="1:15" ht="19.5" customHeight="1" x14ac:dyDescent="0.2">
      <c r="A434" s="43"/>
      <c r="B434" s="43"/>
      <c r="C434" s="2"/>
      <c r="D434" s="22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</row>
    <row r="435" spans="1:15" ht="19.5" customHeight="1" x14ac:dyDescent="0.2">
      <c r="A435" s="43"/>
      <c r="B435" s="43"/>
      <c r="C435" s="2"/>
      <c r="D435" s="22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</row>
    <row r="436" spans="1:15" ht="19.5" customHeight="1" x14ac:dyDescent="0.2">
      <c r="A436" s="43"/>
      <c r="B436" s="43"/>
      <c r="C436" s="2"/>
      <c r="D436" s="22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</row>
    <row r="437" spans="1:15" ht="19.5" customHeight="1" x14ac:dyDescent="0.2">
      <c r="A437" s="43"/>
      <c r="B437" s="43"/>
      <c r="C437" s="2"/>
      <c r="D437" s="22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</row>
    <row r="438" spans="1:15" ht="19.5" customHeight="1" x14ac:dyDescent="0.2">
      <c r="A438" s="43"/>
      <c r="B438" s="43"/>
      <c r="C438" s="2"/>
      <c r="D438" s="22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</row>
    <row r="439" spans="1:15" ht="19.5" customHeight="1" x14ac:dyDescent="0.2">
      <c r="A439" s="43"/>
      <c r="B439" s="43"/>
      <c r="C439" s="2"/>
      <c r="D439" s="22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</row>
    <row r="440" spans="1:15" ht="19.5" customHeight="1" x14ac:dyDescent="0.2">
      <c r="A440" s="43"/>
      <c r="B440" s="43"/>
      <c r="C440" s="2"/>
      <c r="D440" s="22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</row>
    <row r="441" spans="1:15" ht="19.5" customHeight="1" x14ac:dyDescent="0.2">
      <c r="A441" s="43"/>
      <c r="B441" s="43"/>
      <c r="C441" s="2"/>
      <c r="D441" s="22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</row>
    <row r="442" spans="1:15" ht="19.5" customHeight="1" x14ac:dyDescent="0.2">
      <c r="A442" s="43"/>
      <c r="B442" s="43"/>
      <c r="C442" s="2"/>
      <c r="D442" s="22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</row>
    <row r="443" spans="1:15" ht="19.5" customHeight="1" x14ac:dyDescent="0.2">
      <c r="A443" s="43"/>
      <c r="B443" s="43"/>
      <c r="C443" s="2"/>
      <c r="D443" s="22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</row>
    <row r="444" spans="1:15" ht="19.5" customHeight="1" x14ac:dyDescent="0.2">
      <c r="A444" s="43"/>
      <c r="B444" s="43"/>
      <c r="C444" s="2"/>
      <c r="D444" s="22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</row>
    <row r="445" spans="1:15" ht="19.5" customHeight="1" x14ac:dyDescent="0.2">
      <c r="A445" s="43"/>
      <c r="B445" s="43"/>
      <c r="C445" s="2"/>
      <c r="D445" s="22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</row>
    <row r="446" spans="1:15" ht="19.5" customHeight="1" x14ac:dyDescent="0.2">
      <c r="A446" s="43"/>
      <c r="B446" s="43"/>
      <c r="C446" s="2"/>
      <c r="D446" s="22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</row>
    <row r="447" spans="1:15" ht="19.5" customHeight="1" x14ac:dyDescent="0.2">
      <c r="A447" s="43"/>
      <c r="B447" s="43"/>
      <c r="C447" s="2"/>
      <c r="D447" s="22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</row>
    <row r="448" spans="1:15" ht="19.5" customHeight="1" x14ac:dyDescent="0.2">
      <c r="A448" s="43"/>
      <c r="B448" s="43"/>
      <c r="C448" s="2"/>
      <c r="D448" s="22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</row>
    <row r="449" spans="1:15" ht="19.5" customHeight="1" x14ac:dyDescent="0.2">
      <c r="A449" s="43"/>
      <c r="B449" s="43"/>
      <c r="C449" s="2"/>
      <c r="D449" s="22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</row>
    <row r="450" spans="1:15" ht="19.5" customHeight="1" x14ac:dyDescent="0.2">
      <c r="A450" s="43"/>
      <c r="B450" s="43"/>
      <c r="C450" s="2"/>
      <c r="D450" s="22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</row>
    <row r="451" spans="1:15" ht="19.5" customHeight="1" x14ac:dyDescent="0.2">
      <c r="A451" s="43"/>
      <c r="B451" s="43"/>
      <c r="C451" s="2"/>
      <c r="D451" s="22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</row>
    <row r="452" spans="1:15" ht="19.5" customHeight="1" x14ac:dyDescent="0.2">
      <c r="A452" s="43"/>
      <c r="B452" s="43"/>
      <c r="C452" s="2"/>
      <c r="D452" s="22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</row>
    <row r="453" spans="1:15" ht="19.5" customHeight="1" x14ac:dyDescent="0.2">
      <c r="A453" s="43"/>
      <c r="B453" s="43"/>
      <c r="C453" s="2"/>
      <c r="D453" s="22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</row>
    <row r="454" spans="1:15" ht="19.5" customHeight="1" x14ac:dyDescent="0.2">
      <c r="A454" s="43"/>
      <c r="B454" s="43"/>
      <c r="C454" s="2"/>
      <c r="D454" s="22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</row>
    <row r="455" spans="1:15" ht="19.5" customHeight="1" x14ac:dyDescent="0.2">
      <c r="A455" s="43"/>
      <c r="B455" s="43"/>
      <c r="C455" s="2"/>
      <c r="D455" s="22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</row>
    <row r="456" spans="1:15" ht="19.5" customHeight="1" x14ac:dyDescent="0.2">
      <c r="A456" s="43"/>
      <c r="B456" s="43"/>
      <c r="C456" s="2"/>
      <c r="D456" s="22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</row>
    <row r="457" spans="1:15" ht="19.5" customHeight="1" x14ac:dyDescent="0.2">
      <c r="A457" s="43"/>
      <c r="B457" s="43"/>
      <c r="C457" s="2"/>
      <c r="D457" s="22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</row>
    <row r="458" spans="1:15" ht="19.5" customHeight="1" x14ac:dyDescent="0.2">
      <c r="A458" s="43"/>
      <c r="B458" s="43"/>
      <c r="C458" s="2"/>
      <c r="D458" s="22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</row>
    <row r="459" spans="1:15" ht="19.5" customHeight="1" x14ac:dyDescent="0.2">
      <c r="A459" s="43"/>
      <c r="B459" s="43"/>
      <c r="C459" s="2"/>
      <c r="D459" s="22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</row>
    <row r="460" spans="1:15" ht="19.5" customHeight="1" x14ac:dyDescent="0.2">
      <c r="A460" s="43"/>
      <c r="B460" s="43"/>
      <c r="C460" s="2"/>
      <c r="D460" s="22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</row>
    <row r="461" spans="1:15" ht="19.5" customHeight="1" x14ac:dyDescent="0.2">
      <c r="A461" s="43"/>
      <c r="B461" s="43"/>
      <c r="C461" s="2"/>
      <c r="D461" s="22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</row>
    <row r="462" spans="1:15" ht="19.5" customHeight="1" x14ac:dyDescent="0.2">
      <c r="A462" s="43"/>
      <c r="B462" s="43"/>
      <c r="C462" s="2"/>
      <c r="D462" s="22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</row>
    <row r="463" spans="1:15" ht="19.5" customHeight="1" x14ac:dyDescent="0.2">
      <c r="A463" s="43"/>
      <c r="B463" s="43"/>
      <c r="C463" s="2"/>
      <c r="D463" s="22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</row>
    <row r="464" spans="1:15" ht="19.5" customHeight="1" x14ac:dyDescent="0.2">
      <c r="A464" s="43"/>
      <c r="B464" s="43"/>
      <c r="C464" s="2"/>
      <c r="D464" s="22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</row>
    <row r="465" spans="1:15" ht="19.5" customHeight="1" x14ac:dyDescent="0.2">
      <c r="A465" s="43"/>
      <c r="B465" s="43"/>
      <c r="C465" s="2"/>
      <c r="D465" s="22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</row>
    <row r="466" spans="1:15" ht="19.5" customHeight="1" x14ac:dyDescent="0.2">
      <c r="A466" s="43"/>
      <c r="B466" s="43"/>
      <c r="C466" s="2"/>
      <c r="D466" s="22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</row>
    <row r="467" spans="1:15" ht="19.5" customHeight="1" x14ac:dyDescent="0.2">
      <c r="A467" s="43"/>
      <c r="B467" s="43"/>
      <c r="C467" s="2"/>
      <c r="D467" s="22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</row>
    <row r="468" spans="1:15" ht="19.5" customHeight="1" x14ac:dyDescent="0.2">
      <c r="A468" s="43"/>
      <c r="B468" s="43"/>
      <c r="C468" s="2"/>
      <c r="D468" s="22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</row>
    <row r="469" spans="1:15" ht="19.5" customHeight="1" x14ac:dyDescent="0.2">
      <c r="A469" s="43"/>
      <c r="B469" s="43"/>
      <c r="C469" s="2"/>
      <c r="D469" s="22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</row>
    <row r="470" spans="1:15" ht="19.5" customHeight="1" x14ac:dyDescent="0.2">
      <c r="A470" s="43"/>
      <c r="B470" s="43"/>
      <c r="C470" s="2"/>
      <c r="D470" s="22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</row>
    <row r="471" spans="1:15" ht="19.5" customHeight="1" x14ac:dyDescent="0.2">
      <c r="A471" s="43"/>
      <c r="B471" s="43"/>
      <c r="C471" s="2"/>
      <c r="D471" s="22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</row>
    <row r="472" spans="1:15" ht="19.5" customHeight="1" x14ac:dyDescent="0.2">
      <c r="A472" s="43"/>
      <c r="B472" s="43"/>
      <c r="C472" s="2"/>
      <c r="D472" s="22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</row>
    <row r="473" spans="1:15" ht="19.5" customHeight="1" x14ac:dyDescent="0.2">
      <c r="A473" s="43"/>
      <c r="B473" s="43"/>
      <c r="C473" s="2"/>
      <c r="D473" s="22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</row>
    <row r="474" spans="1:15" ht="19.5" customHeight="1" x14ac:dyDescent="0.2">
      <c r="A474" s="43"/>
      <c r="B474" s="43"/>
      <c r="C474" s="2"/>
      <c r="D474" s="22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</row>
    <row r="475" spans="1:15" ht="19.5" customHeight="1" x14ac:dyDescent="0.2">
      <c r="A475" s="43"/>
      <c r="B475" s="43"/>
      <c r="C475" s="2"/>
      <c r="D475" s="22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</row>
    <row r="476" spans="1:15" ht="19.5" customHeight="1" x14ac:dyDescent="0.2">
      <c r="A476" s="43"/>
      <c r="B476" s="43"/>
      <c r="C476" s="2"/>
      <c r="D476" s="22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</row>
    <row r="477" spans="1:15" ht="19.5" customHeight="1" x14ac:dyDescent="0.2">
      <c r="A477" s="43"/>
      <c r="B477" s="43"/>
      <c r="C477" s="2"/>
      <c r="D477" s="22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</row>
    <row r="478" spans="1:15" ht="19.5" customHeight="1" x14ac:dyDescent="0.2">
      <c r="A478" s="43"/>
      <c r="B478" s="43"/>
      <c r="C478" s="2"/>
      <c r="D478" s="22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</row>
    <row r="479" spans="1:15" ht="19.5" customHeight="1" x14ac:dyDescent="0.2">
      <c r="A479" s="43"/>
      <c r="B479" s="43"/>
      <c r="C479" s="2"/>
      <c r="D479" s="22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</row>
    <row r="480" spans="1:15" ht="19.5" customHeight="1" x14ac:dyDescent="0.2">
      <c r="A480" s="43"/>
      <c r="B480" s="43"/>
      <c r="C480" s="2"/>
      <c r="D480" s="22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</row>
    <row r="481" spans="1:15" ht="19.5" customHeight="1" x14ac:dyDescent="0.2">
      <c r="A481" s="43"/>
      <c r="B481" s="43"/>
      <c r="C481" s="2"/>
      <c r="D481" s="22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</row>
    <row r="482" spans="1:15" ht="19.5" customHeight="1" x14ac:dyDescent="0.2">
      <c r="A482" s="43"/>
      <c r="B482" s="43"/>
      <c r="C482" s="2"/>
      <c r="D482" s="22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</row>
    <row r="483" spans="1:15" ht="19.5" customHeight="1" x14ac:dyDescent="0.2">
      <c r="A483" s="43"/>
      <c r="B483" s="43"/>
      <c r="C483" s="2"/>
      <c r="D483" s="22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</row>
    <row r="484" spans="1:15" ht="19.5" customHeight="1" x14ac:dyDescent="0.2">
      <c r="A484" s="43"/>
      <c r="B484" s="43"/>
      <c r="C484" s="2"/>
      <c r="D484" s="22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</row>
    <row r="485" spans="1:15" ht="19.5" customHeight="1" x14ac:dyDescent="0.2">
      <c r="A485" s="43"/>
      <c r="B485" s="43"/>
      <c r="C485" s="2"/>
      <c r="D485" s="22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</row>
    <row r="486" spans="1:15" ht="19.5" customHeight="1" x14ac:dyDescent="0.2">
      <c r="A486" s="43"/>
      <c r="B486" s="43"/>
      <c r="C486" s="2"/>
      <c r="D486" s="22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</row>
    <row r="487" spans="1:15" ht="19.5" customHeight="1" x14ac:dyDescent="0.2">
      <c r="A487" s="43"/>
      <c r="B487" s="43"/>
      <c r="C487" s="2"/>
      <c r="D487" s="22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</row>
    <row r="488" spans="1:15" ht="19.5" customHeight="1" x14ac:dyDescent="0.2">
      <c r="A488" s="43"/>
      <c r="B488" s="43"/>
      <c r="C488" s="2"/>
      <c r="D488" s="22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</row>
    <row r="489" spans="1:15" ht="19.5" customHeight="1" x14ac:dyDescent="0.2">
      <c r="A489" s="43"/>
      <c r="B489" s="43"/>
      <c r="C489" s="2"/>
      <c r="D489" s="22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</row>
    <row r="490" spans="1:15" ht="19.5" customHeight="1" x14ac:dyDescent="0.2">
      <c r="A490" s="43"/>
      <c r="B490" s="43"/>
      <c r="C490" s="2"/>
      <c r="D490" s="22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</row>
    <row r="491" spans="1:15" ht="19.5" customHeight="1" x14ac:dyDescent="0.2">
      <c r="A491" s="43"/>
      <c r="B491" s="43"/>
      <c r="C491" s="2"/>
      <c r="D491" s="22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</row>
    <row r="492" spans="1:15" ht="19.5" customHeight="1" x14ac:dyDescent="0.2">
      <c r="A492" s="43"/>
      <c r="B492" s="43"/>
      <c r="C492" s="2"/>
      <c r="D492" s="22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</row>
    <row r="493" spans="1:15" ht="19.5" customHeight="1" x14ac:dyDescent="0.2">
      <c r="A493" s="43"/>
      <c r="B493" s="43"/>
      <c r="C493" s="2"/>
      <c r="D493" s="22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</row>
    <row r="494" spans="1:15" ht="19.5" customHeight="1" x14ac:dyDescent="0.2">
      <c r="A494" s="43"/>
      <c r="B494" s="43"/>
      <c r="C494" s="2"/>
      <c r="D494" s="22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</row>
    <row r="495" spans="1:15" ht="19.5" customHeight="1" x14ac:dyDescent="0.2">
      <c r="A495" s="43"/>
      <c r="B495" s="43"/>
      <c r="C495" s="2"/>
      <c r="D495" s="22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</row>
    <row r="496" spans="1:15" ht="19.5" customHeight="1" x14ac:dyDescent="0.2">
      <c r="A496" s="43"/>
      <c r="B496" s="43"/>
      <c r="C496" s="2"/>
      <c r="D496" s="22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</row>
    <row r="497" spans="1:15" ht="19.5" customHeight="1" x14ac:dyDescent="0.2">
      <c r="A497" s="43"/>
      <c r="B497" s="43"/>
      <c r="C497" s="2"/>
      <c r="D497" s="22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</row>
    <row r="498" spans="1:15" ht="19.5" customHeight="1" x14ac:dyDescent="0.2">
      <c r="A498" s="43"/>
      <c r="B498" s="43"/>
      <c r="C498" s="2"/>
      <c r="D498" s="22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</row>
    <row r="499" spans="1:15" ht="19.5" customHeight="1" x14ac:dyDescent="0.2">
      <c r="A499" s="43"/>
      <c r="B499" s="43"/>
      <c r="C499" s="2"/>
      <c r="D499" s="22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</row>
    <row r="500" spans="1:15" ht="19.5" customHeight="1" x14ac:dyDescent="0.2">
      <c r="A500" s="43"/>
      <c r="B500" s="43"/>
      <c r="C500" s="2"/>
      <c r="D500" s="22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</row>
    <row r="501" spans="1:15" ht="19.5" customHeight="1" x14ac:dyDescent="0.2">
      <c r="A501" s="43"/>
      <c r="B501" s="43"/>
      <c r="C501" s="2"/>
      <c r="D501" s="22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</row>
    <row r="502" spans="1:15" ht="19.5" customHeight="1" x14ac:dyDescent="0.2">
      <c r="A502" s="43"/>
      <c r="B502" s="43"/>
      <c r="C502" s="2"/>
      <c r="D502" s="22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</row>
    <row r="503" spans="1:15" ht="19.5" customHeight="1" x14ac:dyDescent="0.2">
      <c r="A503" s="43"/>
      <c r="B503" s="43"/>
      <c r="C503" s="2"/>
      <c r="D503" s="22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</row>
    <row r="504" spans="1:15" ht="19.5" customHeight="1" x14ac:dyDescent="0.2">
      <c r="A504" s="43"/>
      <c r="B504" s="43"/>
      <c r="C504" s="2"/>
      <c r="D504" s="22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</row>
    <row r="505" spans="1:15" ht="19.5" customHeight="1" x14ac:dyDescent="0.2">
      <c r="A505" s="43"/>
      <c r="B505" s="43"/>
      <c r="C505" s="2"/>
      <c r="D505" s="22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</row>
    <row r="506" spans="1:15" ht="19.5" customHeight="1" x14ac:dyDescent="0.2">
      <c r="A506" s="43"/>
      <c r="B506" s="43"/>
      <c r="C506" s="2"/>
      <c r="D506" s="22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</row>
    <row r="507" spans="1:15" ht="19.5" customHeight="1" x14ac:dyDescent="0.2">
      <c r="A507" s="43"/>
      <c r="B507" s="43"/>
      <c r="C507" s="2"/>
      <c r="D507" s="22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</row>
    <row r="508" spans="1:15" ht="19.5" customHeight="1" x14ac:dyDescent="0.2">
      <c r="A508" s="43"/>
      <c r="B508" s="43"/>
      <c r="C508" s="2"/>
      <c r="D508" s="22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</row>
    <row r="509" spans="1:15" ht="19.5" customHeight="1" x14ac:dyDescent="0.2">
      <c r="A509" s="43"/>
      <c r="B509" s="43"/>
      <c r="C509" s="2"/>
      <c r="D509" s="22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</row>
    <row r="510" spans="1:15" ht="19.5" customHeight="1" x14ac:dyDescent="0.2">
      <c r="A510" s="43"/>
      <c r="B510" s="43"/>
      <c r="C510" s="2"/>
      <c r="D510" s="22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</row>
    <row r="511" spans="1:15" ht="19.5" customHeight="1" x14ac:dyDescent="0.2">
      <c r="A511" s="43"/>
      <c r="B511" s="43"/>
      <c r="C511" s="2"/>
      <c r="D511" s="22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</row>
    <row r="512" spans="1:15" ht="19.5" customHeight="1" x14ac:dyDescent="0.2">
      <c r="A512" s="43"/>
      <c r="B512" s="43"/>
      <c r="C512" s="2"/>
      <c r="D512" s="22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</row>
    <row r="513" spans="1:15" ht="19.5" customHeight="1" x14ac:dyDescent="0.2">
      <c r="A513" s="43"/>
      <c r="B513" s="43"/>
      <c r="C513" s="2"/>
      <c r="D513" s="22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</row>
    <row r="514" spans="1:15" ht="19.5" customHeight="1" x14ac:dyDescent="0.2">
      <c r="A514" s="43"/>
      <c r="B514" s="43"/>
      <c r="C514" s="2"/>
      <c r="D514" s="22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</row>
    <row r="515" spans="1:15" ht="19.5" customHeight="1" x14ac:dyDescent="0.2">
      <c r="A515" s="43"/>
      <c r="B515" s="43"/>
      <c r="C515" s="2"/>
      <c r="D515" s="22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</row>
    <row r="516" spans="1:15" ht="19.5" customHeight="1" x14ac:dyDescent="0.2">
      <c r="A516" s="43"/>
      <c r="B516" s="43"/>
      <c r="C516" s="2"/>
      <c r="D516" s="22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</row>
    <row r="517" spans="1:15" ht="19.5" customHeight="1" x14ac:dyDescent="0.2">
      <c r="A517" s="43"/>
      <c r="B517" s="43"/>
      <c r="C517" s="2"/>
      <c r="D517" s="22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</row>
    <row r="518" spans="1:15" ht="19.5" customHeight="1" x14ac:dyDescent="0.2">
      <c r="A518" s="43"/>
      <c r="B518" s="43"/>
      <c r="C518" s="2"/>
      <c r="D518" s="22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</row>
    <row r="519" spans="1:15" ht="19.5" customHeight="1" x14ac:dyDescent="0.2">
      <c r="A519" s="43"/>
      <c r="B519" s="43"/>
      <c r="C519" s="2"/>
      <c r="D519" s="22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</row>
    <row r="520" spans="1:15" ht="19.5" customHeight="1" x14ac:dyDescent="0.2">
      <c r="A520" s="43"/>
      <c r="B520" s="43"/>
      <c r="C520" s="2"/>
      <c r="D520" s="22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</row>
    <row r="521" spans="1:15" ht="19.5" customHeight="1" x14ac:dyDescent="0.2">
      <c r="A521" s="43"/>
      <c r="B521" s="43"/>
      <c r="C521" s="2"/>
      <c r="D521" s="22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</row>
    <row r="522" spans="1:15" ht="19.5" customHeight="1" x14ac:dyDescent="0.2">
      <c r="A522" s="43"/>
      <c r="B522" s="43"/>
      <c r="C522" s="2"/>
      <c r="D522" s="22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</row>
    <row r="523" spans="1:15" ht="19.5" customHeight="1" x14ac:dyDescent="0.2">
      <c r="A523" s="43"/>
      <c r="B523" s="43"/>
      <c r="C523" s="2"/>
      <c r="D523" s="22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</row>
    <row r="524" spans="1:15" ht="19.5" customHeight="1" x14ac:dyDescent="0.2">
      <c r="A524" s="43"/>
      <c r="B524" s="43"/>
      <c r="C524" s="2"/>
      <c r="D524" s="22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</row>
    <row r="525" spans="1:15" ht="19.5" customHeight="1" x14ac:dyDescent="0.2">
      <c r="A525" s="43"/>
      <c r="B525" s="43"/>
      <c r="C525" s="2"/>
      <c r="D525" s="22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</row>
    <row r="526" spans="1:15" ht="19.5" customHeight="1" x14ac:dyDescent="0.2">
      <c r="A526" s="43"/>
      <c r="B526" s="43"/>
      <c r="C526" s="2"/>
      <c r="D526" s="22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</row>
    <row r="527" spans="1:15" ht="19.5" customHeight="1" x14ac:dyDescent="0.2">
      <c r="A527" s="43"/>
      <c r="B527" s="43"/>
      <c r="C527" s="2"/>
      <c r="D527" s="22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</row>
    <row r="528" spans="1:15" ht="19.5" customHeight="1" x14ac:dyDescent="0.2">
      <c r="A528" s="43"/>
      <c r="B528" s="43"/>
      <c r="C528" s="2"/>
      <c r="D528" s="22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</row>
    <row r="529" spans="1:15" ht="19.5" customHeight="1" x14ac:dyDescent="0.2">
      <c r="A529" s="43"/>
      <c r="B529" s="43"/>
      <c r="C529" s="2"/>
      <c r="D529" s="22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</row>
    <row r="530" spans="1:15" ht="19.5" customHeight="1" x14ac:dyDescent="0.2">
      <c r="A530" s="43"/>
      <c r="B530" s="43"/>
      <c r="C530" s="2"/>
      <c r="D530" s="22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</row>
    <row r="531" spans="1:15" ht="19.5" customHeight="1" x14ac:dyDescent="0.2">
      <c r="A531" s="43"/>
      <c r="B531" s="43"/>
      <c r="C531" s="2"/>
      <c r="D531" s="22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</row>
    <row r="532" spans="1:15" ht="19.5" customHeight="1" x14ac:dyDescent="0.2">
      <c r="A532" s="43"/>
      <c r="B532" s="43"/>
      <c r="C532" s="2"/>
      <c r="D532" s="22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</row>
    <row r="533" spans="1:15" ht="19.5" customHeight="1" x14ac:dyDescent="0.2">
      <c r="A533" s="43"/>
      <c r="B533" s="43"/>
      <c r="C533" s="2"/>
      <c r="D533" s="22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</row>
    <row r="534" spans="1:15" ht="19.5" customHeight="1" x14ac:dyDescent="0.2">
      <c r="A534" s="43"/>
      <c r="B534" s="43"/>
      <c r="C534" s="2"/>
      <c r="D534" s="22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</row>
    <row r="535" spans="1:15" ht="19.5" customHeight="1" x14ac:dyDescent="0.2">
      <c r="A535" s="43"/>
      <c r="B535" s="43"/>
      <c r="C535" s="2"/>
      <c r="D535" s="22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</row>
    <row r="536" spans="1:15" ht="19.5" customHeight="1" x14ac:dyDescent="0.2">
      <c r="A536" s="43"/>
      <c r="B536" s="43"/>
      <c r="C536" s="2"/>
      <c r="D536" s="22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</row>
    <row r="537" spans="1:15" ht="19.5" customHeight="1" x14ac:dyDescent="0.2">
      <c r="A537" s="43"/>
      <c r="B537" s="43"/>
      <c r="C537" s="2"/>
      <c r="D537" s="22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</row>
    <row r="538" spans="1:15" ht="19.5" customHeight="1" x14ac:dyDescent="0.2">
      <c r="A538" s="43"/>
      <c r="B538" s="43"/>
      <c r="C538" s="2"/>
      <c r="D538" s="22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</row>
    <row r="539" spans="1:15" ht="19.5" customHeight="1" x14ac:dyDescent="0.2">
      <c r="A539" s="43"/>
      <c r="B539" s="43"/>
      <c r="C539" s="2"/>
      <c r="D539" s="22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</row>
    <row r="540" spans="1:15" ht="19.5" customHeight="1" x14ac:dyDescent="0.2">
      <c r="A540" s="43"/>
      <c r="B540" s="43"/>
      <c r="C540" s="2"/>
      <c r="D540" s="22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</row>
    <row r="541" spans="1:15" ht="19.5" customHeight="1" x14ac:dyDescent="0.2">
      <c r="A541" s="43"/>
      <c r="B541" s="43"/>
      <c r="C541" s="2"/>
      <c r="D541" s="22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</row>
    <row r="542" spans="1:15" ht="19.5" customHeight="1" x14ac:dyDescent="0.2">
      <c r="A542" s="43"/>
      <c r="B542" s="43"/>
      <c r="C542" s="2"/>
      <c r="D542" s="22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</row>
    <row r="543" spans="1:15" ht="19.5" customHeight="1" x14ac:dyDescent="0.2">
      <c r="A543" s="43"/>
      <c r="B543" s="43"/>
      <c r="C543" s="2"/>
      <c r="D543" s="22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</row>
    <row r="544" spans="1:15" ht="19.5" customHeight="1" x14ac:dyDescent="0.2">
      <c r="A544" s="43"/>
      <c r="B544" s="43"/>
      <c r="C544" s="2"/>
      <c r="D544" s="22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</row>
    <row r="545" spans="1:15" ht="19.5" customHeight="1" x14ac:dyDescent="0.2">
      <c r="A545" s="43"/>
      <c r="B545" s="43"/>
      <c r="C545" s="2"/>
      <c r="D545" s="22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</row>
    <row r="546" spans="1:15" ht="19.5" customHeight="1" x14ac:dyDescent="0.2">
      <c r="A546" s="43"/>
      <c r="B546" s="43"/>
      <c r="C546" s="2"/>
      <c r="D546" s="22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</row>
    <row r="547" spans="1:15" ht="19.5" customHeight="1" x14ac:dyDescent="0.2">
      <c r="A547" s="43"/>
      <c r="B547" s="43"/>
      <c r="C547" s="2"/>
      <c r="D547" s="22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</row>
    <row r="548" spans="1:15" ht="19.5" customHeight="1" x14ac:dyDescent="0.2">
      <c r="A548" s="43"/>
      <c r="B548" s="43"/>
      <c r="C548" s="2"/>
      <c r="D548" s="22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</row>
    <row r="549" spans="1:15" ht="19.5" customHeight="1" x14ac:dyDescent="0.2">
      <c r="A549" s="43"/>
      <c r="B549" s="43"/>
      <c r="C549" s="2"/>
      <c r="D549" s="22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</row>
    <row r="550" spans="1:15" ht="19.5" customHeight="1" x14ac:dyDescent="0.2">
      <c r="A550" s="43"/>
      <c r="B550" s="43"/>
      <c r="C550" s="2"/>
      <c r="D550" s="22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</row>
    <row r="551" spans="1:15" ht="19.5" customHeight="1" x14ac:dyDescent="0.2">
      <c r="A551" s="43"/>
      <c r="B551" s="43"/>
      <c r="C551" s="2"/>
      <c r="D551" s="22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</row>
    <row r="552" spans="1:15" ht="19.5" customHeight="1" x14ac:dyDescent="0.2">
      <c r="A552" s="43"/>
      <c r="B552" s="43"/>
      <c r="C552" s="2"/>
      <c r="D552" s="22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</row>
    <row r="553" spans="1:15" ht="19.5" customHeight="1" x14ac:dyDescent="0.2">
      <c r="A553" s="43"/>
      <c r="B553" s="43"/>
      <c r="C553" s="2"/>
      <c r="D553" s="22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</row>
    <row r="554" spans="1:15" ht="19.5" customHeight="1" x14ac:dyDescent="0.2">
      <c r="A554" s="43"/>
      <c r="B554" s="43"/>
      <c r="C554" s="2"/>
      <c r="D554" s="22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</row>
    <row r="555" spans="1:15" ht="19.5" customHeight="1" x14ac:dyDescent="0.2">
      <c r="A555" s="43"/>
      <c r="B555" s="43"/>
      <c r="C555" s="2"/>
      <c r="D555" s="22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</row>
    <row r="556" spans="1:15" ht="19.5" customHeight="1" x14ac:dyDescent="0.2">
      <c r="A556" s="43"/>
      <c r="B556" s="43"/>
      <c r="C556" s="2"/>
      <c r="D556" s="22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</row>
    <row r="557" spans="1:15" ht="19.5" customHeight="1" x14ac:dyDescent="0.2">
      <c r="A557" s="43"/>
      <c r="B557" s="43"/>
      <c r="C557" s="2"/>
      <c r="D557" s="22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</row>
    <row r="558" spans="1:15" ht="19.5" customHeight="1" x14ac:dyDescent="0.2">
      <c r="A558" s="43"/>
      <c r="B558" s="43"/>
      <c r="C558" s="2"/>
      <c r="D558" s="22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</row>
    <row r="559" spans="1:15" ht="19.5" customHeight="1" x14ac:dyDescent="0.2">
      <c r="A559" s="43"/>
      <c r="B559" s="43"/>
      <c r="C559" s="2"/>
      <c r="D559" s="22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</row>
    <row r="560" spans="1:15" ht="19.5" customHeight="1" x14ac:dyDescent="0.2">
      <c r="A560" s="43"/>
      <c r="B560" s="43"/>
      <c r="C560" s="2"/>
      <c r="D560" s="22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</row>
    <row r="561" spans="1:15" ht="19.5" customHeight="1" x14ac:dyDescent="0.2">
      <c r="A561" s="43"/>
      <c r="B561" s="43"/>
      <c r="C561" s="2"/>
      <c r="D561" s="22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</row>
    <row r="562" spans="1:15" ht="19.5" customHeight="1" x14ac:dyDescent="0.2">
      <c r="A562" s="43"/>
      <c r="B562" s="43"/>
      <c r="C562" s="2"/>
      <c r="D562" s="22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</row>
    <row r="563" spans="1:15" ht="19.5" customHeight="1" x14ac:dyDescent="0.2">
      <c r="A563" s="43"/>
      <c r="B563" s="43"/>
      <c r="C563" s="2"/>
      <c r="D563" s="22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</row>
    <row r="564" spans="1:15" ht="19.5" customHeight="1" x14ac:dyDescent="0.2">
      <c r="A564" s="43"/>
      <c r="B564" s="43"/>
      <c r="C564" s="2"/>
      <c r="D564" s="22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</row>
    <row r="565" spans="1:15" ht="19.5" customHeight="1" x14ac:dyDescent="0.2">
      <c r="A565" s="43"/>
      <c r="B565" s="43"/>
      <c r="C565" s="2"/>
      <c r="D565" s="22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</row>
    <row r="566" spans="1:15" ht="19.5" customHeight="1" x14ac:dyDescent="0.2">
      <c r="A566" s="43"/>
      <c r="B566" s="43"/>
      <c r="C566" s="2"/>
      <c r="D566" s="22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</row>
    <row r="567" spans="1:15" ht="19.5" customHeight="1" x14ac:dyDescent="0.2">
      <c r="A567" s="43"/>
      <c r="B567" s="43"/>
      <c r="C567" s="2"/>
      <c r="D567" s="22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</row>
    <row r="568" spans="1:15" ht="19.5" customHeight="1" x14ac:dyDescent="0.2">
      <c r="A568" s="43"/>
      <c r="B568" s="43"/>
      <c r="C568" s="2"/>
      <c r="D568" s="22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</row>
    <row r="569" spans="1:15" ht="19.5" customHeight="1" x14ac:dyDescent="0.2">
      <c r="A569" s="43"/>
      <c r="B569" s="43"/>
      <c r="C569" s="2"/>
      <c r="D569" s="22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</row>
    <row r="570" spans="1:15" ht="19.5" customHeight="1" x14ac:dyDescent="0.2">
      <c r="A570" s="43"/>
      <c r="B570" s="43"/>
      <c r="C570" s="2"/>
      <c r="D570" s="22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</row>
    <row r="571" spans="1:15" ht="19.5" customHeight="1" x14ac:dyDescent="0.2">
      <c r="A571" s="43"/>
      <c r="B571" s="43"/>
      <c r="C571" s="2"/>
      <c r="D571" s="22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</row>
    <row r="572" spans="1:15" ht="19.5" customHeight="1" x14ac:dyDescent="0.2">
      <c r="A572" s="43"/>
      <c r="B572" s="43"/>
      <c r="C572" s="2"/>
      <c r="D572" s="22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</row>
    <row r="573" spans="1:15" ht="19.5" customHeight="1" x14ac:dyDescent="0.2">
      <c r="A573" s="43"/>
      <c r="B573" s="43"/>
      <c r="C573" s="2"/>
      <c r="D573" s="22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</row>
    <row r="574" spans="1:15" ht="19.5" customHeight="1" x14ac:dyDescent="0.2">
      <c r="A574" s="43"/>
      <c r="B574" s="43"/>
      <c r="C574" s="2"/>
      <c r="D574" s="22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</row>
    <row r="575" spans="1:15" ht="19.5" customHeight="1" x14ac:dyDescent="0.2">
      <c r="A575" s="43"/>
      <c r="B575" s="43"/>
      <c r="C575" s="2"/>
      <c r="D575" s="22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</row>
    <row r="576" spans="1:15" ht="19.5" customHeight="1" x14ac:dyDescent="0.2">
      <c r="A576" s="43"/>
      <c r="B576" s="43"/>
      <c r="C576" s="2"/>
      <c r="D576" s="22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</row>
    <row r="577" spans="1:15" ht="19.5" customHeight="1" x14ac:dyDescent="0.2">
      <c r="A577" s="43"/>
      <c r="B577" s="43"/>
      <c r="C577" s="2"/>
      <c r="D577" s="22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</row>
    <row r="578" spans="1:15" ht="19.5" customHeight="1" x14ac:dyDescent="0.2">
      <c r="A578" s="43"/>
      <c r="B578" s="43"/>
      <c r="C578" s="2"/>
      <c r="D578" s="22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</row>
    <row r="579" spans="1:15" ht="19.5" customHeight="1" x14ac:dyDescent="0.2">
      <c r="A579" s="43"/>
      <c r="B579" s="43"/>
      <c r="C579" s="2"/>
      <c r="D579" s="22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</row>
    <row r="580" spans="1:15" ht="19.5" customHeight="1" x14ac:dyDescent="0.2">
      <c r="A580" s="43"/>
      <c r="B580" s="43"/>
      <c r="C580" s="2"/>
      <c r="D580" s="22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</row>
    <row r="581" spans="1:15" ht="19.5" customHeight="1" x14ac:dyDescent="0.2">
      <c r="A581" s="43"/>
      <c r="B581" s="43"/>
      <c r="C581" s="2"/>
      <c r="D581" s="22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</row>
    <row r="582" spans="1:15" ht="19.5" customHeight="1" x14ac:dyDescent="0.2">
      <c r="A582" s="43"/>
      <c r="B582" s="43"/>
      <c r="C582" s="2"/>
      <c r="D582" s="22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</row>
    <row r="583" spans="1:15" ht="19.5" customHeight="1" x14ac:dyDescent="0.2">
      <c r="A583" s="43"/>
      <c r="B583" s="43"/>
      <c r="C583" s="2"/>
      <c r="D583" s="22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</row>
    <row r="584" spans="1:15" ht="19.5" customHeight="1" x14ac:dyDescent="0.2">
      <c r="A584" s="43"/>
      <c r="B584" s="43"/>
      <c r="C584" s="2"/>
      <c r="D584" s="22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</row>
    <row r="585" spans="1:15" ht="19.5" customHeight="1" x14ac:dyDescent="0.2">
      <c r="A585" s="43"/>
      <c r="B585" s="43"/>
      <c r="C585" s="2"/>
      <c r="D585" s="22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</row>
    <row r="586" spans="1:15" ht="19.5" customHeight="1" x14ac:dyDescent="0.2">
      <c r="A586" s="43"/>
      <c r="B586" s="43"/>
      <c r="C586" s="2"/>
      <c r="D586" s="22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</row>
    <row r="587" spans="1:15" ht="19.5" customHeight="1" x14ac:dyDescent="0.2">
      <c r="A587" s="43"/>
      <c r="B587" s="43"/>
      <c r="C587" s="2"/>
      <c r="D587" s="22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</row>
    <row r="588" spans="1:15" ht="19.5" customHeight="1" x14ac:dyDescent="0.2">
      <c r="A588" s="43"/>
      <c r="B588" s="43"/>
      <c r="C588" s="2"/>
      <c r="D588" s="22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</row>
    <row r="589" spans="1:15" ht="19.5" customHeight="1" x14ac:dyDescent="0.2">
      <c r="A589" s="43"/>
      <c r="B589" s="43"/>
      <c r="C589" s="2"/>
      <c r="D589" s="22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</row>
    <row r="590" spans="1:15" ht="19.5" customHeight="1" x14ac:dyDescent="0.2">
      <c r="A590" s="43"/>
      <c r="B590" s="43"/>
      <c r="C590" s="2"/>
      <c r="D590" s="22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</row>
    <row r="591" spans="1:15" ht="19.5" customHeight="1" x14ac:dyDescent="0.2">
      <c r="A591" s="43"/>
      <c r="B591" s="43"/>
      <c r="C591" s="2"/>
      <c r="D591" s="22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</row>
    <row r="592" spans="1:15" ht="19.5" customHeight="1" x14ac:dyDescent="0.2">
      <c r="A592" s="43"/>
      <c r="B592" s="43"/>
      <c r="C592" s="2"/>
      <c r="D592" s="22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</row>
    <row r="593" spans="1:15" ht="19.5" customHeight="1" x14ac:dyDescent="0.2">
      <c r="A593" s="43"/>
      <c r="B593" s="43"/>
      <c r="C593" s="2"/>
      <c r="D593" s="22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</row>
    <row r="594" spans="1:15" ht="19.5" customHeight="1" x14ac:dyDescent="0.2">
      <c r="A594" s="43"/>
      <c r="B594" s="43"/>
      <c r="C594" s="2"/>
      <c r="D594" s="22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</row>
    <row r="595" spans="1:15" ht="19.5" customHeight="1" x14ac:dyDescent="0.2">
      <c r="A595" s="43"/>
      <c r="B595" s="43"/>
      <c r="C595" s="2"/>
      <c r="D595" s="22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</row>
    <row r="596" spans="1:15" ht="19.5" customHeight="1" x14ac:dyDescent="0.2">
      <c r="A596" s="43"/>
      <c r="B596" s="43"/>
      <c r="C596" s="2"/>
      <c r="D596" s="22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</row>
    <row r="597" spans="1:15" ht="19.5" customHeight="1" x14ac:dyDescent="0.2">
      <c r="A597" s="43"/>
      <c r="B597" s="43"/>
      <c r="C597" s="2"/>
      <c r="D597" s="22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</row>
    <row r="598" spans="1:15" ht="19.5" customHeight="1" x14ac:dyDescent="0.2">
      <c r="A598" s="43"/>
      <c r="B598" s="43"/>
      <c r="C598" s="2"/>
      <c r="D598" s="22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</row>
    <row r="599" spans="1:15" ht="19.5" customHeight="1" x14ac:dyDescent="0.2">
      <c r="A599" s="43"/>
      <c r="B599" s="43"/>
      <c r="C599" s="2"/>
      <c r="D599" s="22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</row>
    <row r="600" spans="1:15" ht="19.5" customHeight="1" x14ac:dyDescent="0.2">
      <c r="A600" s="43"/>
      <c r="B600" s="43"/>
      <c r="C600" s="2"/>
      <c r="D600" s="22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</row>
    <row r="601" spans="1:15" ht="19.5" customHeight="1" x14ac:dyDescent="0.2">
      <c r="A601" s="43"/>
      <c r="B601" s="43"/>
      <c r="C601" s="2"/>
      <c r="D601" s="22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</row>
    <row r="602" spans="1:15" ht="19.5" customHeight="1" x14ac:dyDescent="0.2">
      <c r="A602" s="43"/>
      <c r="B602" s="43"/>
      <c r="C602" s="2"/>
      <c r="D602" s="22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</row>
    <row r="603" spans="1:15" ht="19.5" customHeight="1" x14ac:dyDescent="0.2">
      <c r="A603" s="43"/>
      <c r="B603" s="43"/>
      <c r="C603" s="2"/>
      <c r="D603" s="22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</row>
    <row r="604" spans="1:15" ht="19.5" customHeight="1" x14ac:dyDescent="0.2">
      <c r="A604" s="43"/>
      <c r="B604" s="43"/>
      <c r="C604" s="2"/>
      <c r="D604" s="22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</row>
    <row r="605" spans="1:15" ht="19.5" customHeight="1" x14ac:dyDescent="0.2">
      <c r="A605" s="43"/>
      <c r="B605" s="43"/>
      <c r="C605" s="2"/>
      <c r="D605" s="22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</row>
    <row r="606" spans="1:15" ht="19.5" customHeight="1" x14ac:dyDescent="0.2">
      <c r="A606" s="43"/>
      <c r="B606" s="43"/>
      <c r="C606" s="2"/>
      <c r="D606" s="22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</row>
    <row r="607" spans="1:15" ht="19.5" customHeight="1" x14ac:dyDescent="0.2">
      <c r="A607" s="43"/>
      <c r="B607" s="43"/>
      <c r="C607" s="2"/>
      <c r="D607" s="22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</row>
    <row r="608" spans="1:15" ht="19.5" customHeight="1" x14ac:dyDescent="0.2">
      <c r="A608" s="43"/>
      <c r="B608" s="43"/>
      <c r="C608" s="2"/>
      <c r="D608" s="22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</row>
    <row r="609" spans="1:15" ht="19.5" customHeight="1" x14ac:dyDescent="0.2">
      <c r="A609" s="43"/>
      <c r="B609" s="43"/>
      <c r="C609" s="2"/>
      <c r="D609" s="22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</row>
    <row r="610" spans="1:15" ht="19.5" customHeight="1" x14ac:dyDescent="0.2">
      <c r="A610" s="43"/>
      <c r="B610" s="43"/>
      <c r="C610" s="2"/>
      <c r="D610" s="22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</row>
    <row r="611" spans="1:15" ht="19.5" customHeight="1" x14ac:dyDescent="0.2">
      <c r="A611" s="43"/>
      <c r="B611" s="43"/>
      <c r="C611" s="2"/>
      <c r="D611" s="22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</row>
    <row r="612" spans="1:15" ht="19.5" customHeight="1" x14ac:dyDescent="0.2">
      <c r="A612" s="43"/>
      <c r="B612" s="43"/>
      <c r="C612" s="2"/>
      <c r="D612" s="22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</row>
    <row r="613" spans="1:15" ht="19.5" customHeight="1" x14ac:dyDescent="0.2">
      <c r="A613" s="43"/>
      <c r="B613" s="43"/>
      <c r="C613" s="2"/>
      <c r="D613" s="22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</row>
    <row r="614" spans="1:15" ht="19.5" customHeight="1" x14ac:dyDescent="0.2">
      <c r="A614" s="43"/>
      <c r="B614" s="43"/>
      <c r="C614" s="2"/>
      <c r="D614" s="22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</row>
    <row r="615" spans="1:15" ht="19.5" customHeight="1" x14ac:dyDescent="0.2">
      <c r="A615" s="43"/>
      <c r="B615" s="43"/>
      <c r="C615" s="2"/>
      <c r="D615" s="22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</row>
    <row r="616" spans="1:15" ht="19.5" customHeight="1" x14ac:dyDescent="0.2">
      <c r="A616" s="43"/>
      <c r="B616" s="43"/>
      <c r="C616" s="2"/>
      <c r="D616" s="22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</row>
    <row r="617" spans="1:15" ht="19.5" customHeight="1" x14ac:dyDescent="0.2">
      <c r="A617" s="43"/>
      <c r="B617" s="43"/>
      <c r="C617" s="2"/>
      <c r="D617" s="22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</row>
    <row r="618" spans="1:15" ht="19.5" customHeight="1" x14ac:dyDescent="0.2">
      <c r="A618" s="43"/>
      <c r="B618" s="43"/>
      <c r="C618" s="2"/>
      <c r="D618" s="22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</row>
    <row r="619" spans="1:15" ht="19.5" customHeight="1" x14ac:dyDescent="0.2">
      <c r="A619" s="43"/>
      <c r="B619" s="43"/>
      <c r="C619" s="2"/>
      <c r="D619" s="22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</row>
    <row r="620" spans="1:15" ht="19.5" customHeight="1" x14ac:dyDescent="0.2">
      <c r="A620" s="43"/>
      <c r="B620" s="43"/>
      <c r="C620" s="2"/>
      <c r="D620" s="22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</row>
    <row r="621" spans="1:15" ht="19.5" customHeight="1" x14ac:dyDescent="0.2">
      <c r="A621" s="43"/>
      <c r="B621" s="43"/>
      <c r="C621" s="2"/>
      <c r="D621" s="22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</row>
    <row r="622" spans="1:15" ht="19.5" customHeight="1" x14ac:dyDescent="0.2">
      <c r="A622" s="43"/>
      <c r="B622" s="43"/>
      <c r="C622" s="2"/>
      <c r="D622" s="22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</row>
    <row r="623" spans="1:15" ht="19.5" customHeight="1" x14ac:dyDescent="0.2">
      <c r="A623" s="43"/>
      <c r="B623" s="43"/>
      <c r="C623" s="2"/>
      <c r="D623" s="22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</row>
    <row r="624" spans="1:15" ht="19.5" customHeight="1" x14ac:dyDescent="0.2">
      <c r="A624" s="43"/>
      <c r="B624" s="43"/>
      <c r="C624" s="2"/>
      <c r="D624" s="22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</row>
    <row r="625" spans="1:15" ht="19.5" customHeight="1" x14ac:dyDescent="0.2">
      <c r="A625" s="43"/>
      <c r="B625" s="43"/>
      <c r="C625" s="2"/>
      <c r="D625" s="22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</row>
    <row r="626" spans="1:15" ht="19.5" customHeight="1" x14ac:dyDescent="0.2">
      <c r="A626" s="43"/>
      <c r="B626" s="43"/>
      <c r="C626" s="2"/>
      <c r="D626" s="22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</row>
    <row r="627" spans="1:15" ht="19.5" customHeight="1" x14ac:dyDescent="0.2">
      <c r="A627" s="43"/>
      <c r="B627" s="43"/>
      <c r="C627" s="2"/>
      <c r="D627" s="22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</row>
    <row r="628" spans="1:15" ht="19.5" customHeight="1" x14ac:dyDescent="0.2">
      <c r="A628" s="43"/>
      <c r="B628" s="43"/>
      <c r="C628" s="2"/>
      <c r="D628" s="22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</row>
    <row r="629" spans="1:15" ht="19.5" customHeight="1" x14ac:dyDescent="0.2">
      <c r="A629" s="43"/>
      <c r="B629" s="43"/>
      <c r="C629" s="2"/>
      <c r="D629" s="22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</row>
    <row r="630" spans="1:15" ht="19.5" customHeight="1" x14ac:dyDescent="0.2">
      <c r="A630" s="43"/>
      <c r="B630" s="43"/>
      <c r="C630" s="2"/>
      <c r="D630" s="22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</row>
    <row r="631" spans="1:15" ht="19.5" customHeight="1" x14ac:dyDescent="0.2">
      <c r="A631" s="43"/>
      <c r="B631" s="43"/>
      <c r="C631" s="2"/>
      <c r="D631" s="22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</row>
    <row r="632" spans="1:15" ht="19.5" customHeight="1" x14ac:dyDescent="0.2">
      <c r="A632" s="43"/>
      <c r="B632" s="43"/>
      <c r="C632" s="2"/>
      <c r="D632" s="22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</row>
    <row r="633" spans="1:15" ht="19.5" customHeight="1" x14ac:dyDescent="0.2">
      <c r="A633" s="43"/>
      <c r="B633" s="43"/>
      <c r="C633" s="2"/>
      <c r="D633" s="22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</row>
    <row r="634" spans="1:15" ht="19.5" customHeight="1" x14ac:dyDescent="0.2">
      <c r="A634" s="43"/>
      <c r="B634" s="43"/>
      <c r="C634" s="2"/>
      <c r="D634" s="22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</row>
    <row r="635" spans="1:15" ht="19.5" customHeight="1" x14ac:dyDescent="0.2">
      <c r="A635" s="43"/>
      <c r="B635" s="43"/>
      <c r="C635" s="2"/>
      <c r="D635" s="22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</row>
    <row r="636" spans="1:15" ht="19.5" customHeight="1" x14ac:dyDescent="0.2">
      <c r="A636" s="43"/>
      <c r="B636" s="43"/>
      <c r="C636" s="2"/>
      <c r="D636" s="22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</row>
    <row r="637" spans="1:15" ht="19.5" customHeight="1" x14ac:dyDescent="0.2">
      <c r="A637" s="43"/>
      <c r="B637" s="43"/>
      <c r="C637" s="2"/>
      <c r="D637" s="22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</row>
    <row r="638" spans="1:15" ht="19.5" customHeight="1" x14ac:dyDescent="0.2">
      <c r="A638" s="43"/>
      <c r="B638" s="43"/>
      <c r="C638" s="2"/>
      <c r="D638" s="22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</row>
    <row r="639" spans="1:15" ht="19.5" customHeight="1" x14ac:dyDescent="0.2">
      <c r="A639" s="43"/>
      <c r="B639" s="43"/>
      <c r="C639" s="2"/>
      <c r="D639" s="22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</row>
    <row r="640" spans="1:15" ht="19.5" customHeight="1" x14ac:dyDescent="0.2">
      <c r="A640" s="43"/>
      <c r="B640" s="43"/>
      <c r="C640" s="2"/>
      <c r="D640" s="22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</row>
    <row r="641" spans="1:15" ht="19.5" customHeight="1" x14ac:dyDescent="0.2">
      <c r="A641" s="43"/>
      <c r="B641" s="43"/>
      <c r="C641" s="2"/>
      <c r="D641" s="22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</row>
    <row r="642" spans="1:15" ht="19.5" customHeight="1" x14ac:dyDescent="0.2">
      <c r="A642" s="43"/>
      <c r="B642" s="43"/>
      <c r="C642" s="2"/>
      <c r="D642" s="22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</row>
    <row r="643" spans="1:15" ht="19.5" customHeight="1" x14ac:dyDescent="0.2">
      <c r="A643" s="43"/>
      <c r="B643" s="43"/>
      <c r="C643" s="2"/>
      <c r="D643" s="22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</row>
    <row r="644" spans="1:15" ht="19.5" customHeight="1" x14ac:dyDescent="0.2">
      <c r="A644" s="43"/>
      <c r="B644" s="43"/>
      <c r="C644" s="2"/>
      <c r="D644" s="22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</row>
    <row r="645" spans="1:15" ht="19.5" customHeight="1" x14ac:dyDescent="0.2">
      <c r="A645" s="43"/>
      <c r="B645" s="43"/>
      <c r="C645" s="2"/>
      <c r="D645" s="22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</row>
    <row r="646" spans="1:15" ht="19.5" customHeight="1" x14ac:dyDescent="0.2">
      <c r="A646" s="43"/>
      <c r="B646" s="43"/>
      <c r="C646" s="2"/>
      <c r="D646" s="22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</row>
    <row r="647" spans="1:15" ht="19.5" customHeight="1" x14ac:dyDescent="0.2">
      <c r="A647" s="43"/>
      <c r="B647" s="43"/>
      <c r="C647" s="2"/>
      <c r="D647" s="22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</row>
    <row r="648" spans="1:15" ht="19.5" customHeight="1" x14ac:dyDescent="0.2">
      <c r="A648" s="43"/>
      <c r="B648" s="43"/>
      <c r="C648" s="2"/>
      <c r="D648" s="22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</row>
    <row r="649" spans="1:15" ht="19.5" customHeight="1" x14ac:dyDescent="0.2">
      <c r="A649" s="43"/>
      <c r="B649" s="43"/>
      <c r="C649" s="2"/>
      <c r="D649" s="22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</row>
    <row r="650" spans="1:15" ht="19.5" customHeight="1" x14ac:dyDescent="0.2">
      <c r="A650" s="43"/>
      <c r="B650" s="43"/>
      <c r="C650" s="2"/>
      <c r="D650" s="22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</row>
    <row r="651" spans="1:15" ht="19.5" customHeight="1" x14ac:dyDescent="0.2">
      <c r="A651" s="43"/>
      <c r="B651" s="43"/>
      <c r="C651" s="2"/>
      <c r="D651" s="22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</row>
    <row r="652" spans="1:15" ht="19.5" customHeight="1" x14ac:dyDescent="0.2">
      <c r="A652" s="43"/>
      <c r="B652" s="43"/>
      <c r="C652" s="2"/>
      <c r="D652" s="22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</row>
    <row r="653" spans="1:15" ht="19.5" customHeight="1" x14ac:dyDescent="0.2">
      <c r="A653" s="43"/>
      <c r="B653" s="43"/>
      <c r="C653" s="2"/>
      <c r="D653" s="22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</row>
    <row r="654" spans="1:15" ht="19.5" customHeight="1" x14ac:dyDescent="0.2">
      <c r="A654" s="43"/>
      <c r="B654" s="43"/>
      <c r="C654" s="2"/>
      <c r="D654" s="22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</row>
    <row r="655" spans="1:15" ht="19.5" customHeight="1" x14ac:dyDescent="0.2">
      <c r="A655" s="43"/>
      <c r="B655" s="43"/>
      <c r="C655" s="2"/>
      <c r="D655" s="22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</row>
    <row r="656" spans="1:15" ht="19.5" customHeight="1" x14ac:dyDescent="0.2">
      <c r="A656" s="43"/>
      <c r="B656" s="43"/>
      <c r="C656" s="2"/>
      <c r="D656" s="22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</row>
    <row r="657" spans="1:15" ht="19.5" customHeight="1" x14ac:dyDescent="0.2">
      <c r="A657" s="43"/>
      <c r="B657" s="43"/>
      <c r="C657" s="2"/>
      <c r="D657" s="22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</row>
    <row r="658" spans="1:15" ht="19.5" customHeight="1" x14ac:dyDescent="0.2">
      <c r="A658" s="43"/>
      <c r="B658" s="43"/>
      <c r="C658" s="2"/>
      <c r="D658" s="22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</row>
    <row r="659" spans="1:15" ht="19.5" customHeight="1" x14ac:dyDescent="0.2">
      <c r="A659" s="43"/>
      <c r="B659" s="43"/>
      <c r="C659" s="2"/>
      <c r="D659" s="22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</row>
    <row r="660" spans="1:15" ht="19.5" customHeight="1" x14ac:dyDescent="0.2">
      <c r="A660" s="43"/>
      <c r="B660" s="43"/>
      <c r="C660" s="2"/>
      <c r="D660" s="22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</row>
    <row r="661" spans="1:15" ht="19.5" customHeight="1" x14ac:dyDescent="0.2">
      <c r="A661" s="43"/>
      <c r="B661" s="43"/>
      <c r="C661" s="2"/>
      <c r="D661" s="22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</row>
    <row r="662" spans="1:15" ht="19.5" customHeight="1" x14ac:dyDescent="0.2">
      <c r="A662" s="43"/>
      <c r="B662" s="43"/>
      <c r="C662" s="2"/>
      <c r="D662" s="22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</row>
    <row r="663" spans="1:15" ht="19.5" customHeight="1" x14ac:dyDescent="0.2">
      <c r="A663" s="43"/>
      <c r="B663" s="43"/>
      <c r="C663" s="2"/>
      <c r="D663" s="22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</row>
    <row r="664" spans="1:15" ht="19.5" customHeight="1" x14ac:dyDescent="0.2">
      <c r="A664" s="43"/>
      <c r="B664" s="43"/>
      <c r="C664" s="2"/>
      <c r="D664" s="22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</row>
    <row r="665" spans="1:15" ht="19.5" customHeight="1" x14ac:dyDescent="0.2">
      <c r="A665" s="43"/>
      <c r="B665" s="43"/>
      <c r="C665" s="2"/>
      <c r="D665" s="22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</row>
    <row r="666" spans="1:15" ht="19.5" customHeight="1" x14ac:dyDescent="0.2">
      <c r="A666" s="43"/>
      <c r="B666" s="43"/>
      <c r="C666" s="2"/>
      <c r="D666" s="22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</row>
    <row r="667" spans="1:15" ht="19.5" customHeight="1" x14ac:dyDescent="0.2">
      <c r="A667" s="43"/>
      <c r="B667" s="43"/>
      <c r="C667" s="2"/>
      <c r="D667" s="22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</row>
    <row r="668" spans="1:15" ht="19.5" customHeight="1" x14ac:dyDescent="0.2">
      <c r="A668" s="43"/>
      <c r="B668" s="43"/>
      <c r="C668" s="2"/>
      <c r="D668" s="22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</row>
    <row r="669" spans="1:15" ht="19.5" customHeight="1" x14ac:dyDescent="0.2">
      <c r="A669" s="43"/>
      <c r="B669" s="43"/>
      <c r="C669" s="2"/>
      <c r="D669" s="22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</row>
    <row r="670" spans="1:15" ht="19.5" customHeight="1" x14ac:dyDescent="0.2">
      <c r="A670" s="43"/>
      <c r="B670" s="43"/>
      <c r="C670" s="2"/>
      <c r="D670" s="22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</row>
    <row r="671" spans="1:15" ht="19.5" customHeight="1" x14ac:dyDescent="0.2">
      <c r="A671" s="43"/>
      <c r="B671" s="43"/>
      <c r="C671" s="2"/>
      <c r="D671" s="22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</row>
    <row r="672" spans="1:15" ht="19.5" customHeight="1" x14ac:dyDescent="0.2">
      <c r="A672" s="43"/>
      <c r="B672" s="43"/>
      <c r="C672" s="2"/>
      <c r="D672" s="22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</row>
    <row r="673" spans="1:15" ht="19.5" customHeight="1" x14ac:dyDescent="0.2">
      <c r="A673" s="43"/>
      <c r="B673" s="43"/>
      <c r="C673" s="2"/>
      <c r="D673" s="22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</row>
    <row r="674" spans="1:15" ht="19.5" customHeight="1" x14ac:dyDescent="0.2">
      <c r="A674" s="43"/>
      <c r="B674" s="43"/>
      <c r="C674" s="2"/>
      <c r="D674" s="22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</row>
    <row r="675" spans="1:15" ht="19.5" customHeight="1" x14ac:dyDescent="0.2">
      <c r="A675" s="43"/>
      <c r="B675" s="43"/>
      <c r="C675" s="2"/>
      <c r="D675" s="22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</row>
    <row r="676" spans="1:15" ht="19.5" customHeight="1" x14ac:dyDescent="0.2">
      <c r="A676" s="43"/>
      <c r="B676" s="43"/>
      <c r="C676" s="2"/>
      <c r="D676" s="22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</row>
    <row r="677" spans="1:15" ht="19.5" customHeight="1" x14ac:dyDescent="0.2">
      <c r="A677" s="43"/>
      <c r="B677" s="43"/>
      <c r="C677" s="2"/>
      <c r="D677" s="22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</row>
    <row r="678" spans="1:15" ht="19.5" customHeight="1" x14ac:dyDescent="0.2">
      <c r="A678" s="43"/>
      <c r="B678" s="43"/>
      <c r="C678" s="2"/>
      <c r="D678" s="22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</row>
    <row r="679" spans="1:15" ht="19.5" customHeight="1" x14ac:dyDescent="0.2">
      <c r="A679" s="43"/>
      <c r="B679" s="43"/>
      <c r="C679" s="2"/>
      <c r="D679" s="22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</row>
    <row r="680" spans="1:15" ht="19.5" customHeight="1" x14ac:dyDescent="0.2">
      <c r="A680" s="43"/>
      <c r="B680" s="43"/>
      <c r="C680" s="2"/>
      <c r="D680" s="22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</row>
    <row r="681" spans="1:15" ht="19.5" customHeight="1" x14ac:dyDescent="0.2">
      <c r="A681" s="43"/>
      <c r="B681" s="43"/>
      <c r="C681" s="2"/>
      <c r="D681" s="22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</row>
    <row r="682" spans="1:15" ht="19.5" customHeight="1" x14ac:dyDescent="0.2">
      <c r="A682" s="43"/>
      <c r="B682" s="43"/>
      <c r="C682" s="2"/>
      <c r="D682" s="22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</row>
    <row r="683" spans="1:15" ht="19.5" customHeight="1" x14ac:dyDescent="0.2">
      <c r="A683" s="43"/>
      <c r="B683" s="43"/>
      <c r="C683" s="2"/>
      <c r="D683" s="22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</row>
    <row r="684" spans="1:15" ht="19.5" customHeight="1" x14ac:dyDescent="0.2">
      <c r="A684" s="43"/>
      <c r="B684" s="43"/>
      <c r="C684" s="2"/>
      <c r="D684" s="22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</row>
    <row r="685" spans="1:15" ht="19.5" customHeight="1" x14ac:dyDescent="0.2">
      <c r="A685" s="43"/>
      <c r="B685" s="43"/>
      <c r="C685" s="2"/>
      <c r="D685" s="22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</row>
    <row r="686" spans="1:15" ht="19.5" customHeight="1" x14ac:dyDescent="0.2">
      <c r="A686" s="43"/>
      <c r="B686" s="43"/>
      <c r="C686" s="2"/>
      <c r="D686" s="22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</row>
    <row r="687" spans="1:15" ht="19.5" customHeight="1" x14ac:dyDescent="0.2">
      <c r="A687" s="43"/>
      <c r="B687" s="43"/>
      <c r="C687" s="2"/>
      <c r="D687" s="22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</row>
    <row r="688" spans="1:15" ht="19.5" customHeight="1" x14ac:dyDescent="0.2">
      <c r="A688" s="43"/>
      <c r="B688" s="43"/>
      <c r="C688" s="2"/>
      <c r="D688" s="22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</row>
    <row r="689" spans="1:15" ht="19.5" customHeight="1" x14ac:dyDescent="0.2">
      <c r="A689" s="43"/>
      <c r="B689" s="43"/>
      <c r="C689" s="2"/>
      <c r="D689" s="22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</row>
    <row r="690" spans="1:15" ht="19.5" customHeight="1" x14ac:dyDescent="0.2">
      <c r="A690" s="43"/>
      <c r="B690" s="43"/>
      <c r="C690" s="2"/>
      <c r="D690" s="22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</row>
    <row r="691" spans="1:15" ht="19.5" customHeight="1" x14ac:dyDescent="0.2">
      <c r="A691" s="43"/>
      <c r="B691" s="43"/>
      <c r="C691" s="2"/>
      <c r="D691" s="22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</row>
    <row r="692" spans="1:15" ht="19.5" customHeight="1" x14ac:dyDescent="0.2">
      <c r="A692" s="43"/>
      <c r="B692" s="43"/>
      <c r="C692" s="2"/>
      <c r="D692" s="22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</row>
    <row r="693" spans="1:15" ht="19.5" customHeight="1" x14ac:dyDescent="0.2">
      <c r="A693" s="43"/>
      <c r="B693" s="43"/>
      <c r="C693" s="2"/>
      <c r="D693" s="22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</row>
    <row r="694" spans="1:15" ht="19.5" customHeight="1" x14ac:dyDescent="0.2">
      <c r="A694" s="43"/>
      <c r="B694" s="43"/>
      <c r="C694" s="2"/>
      <c r="D694" s="22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</row>
    <row r="695" spans="1:15" ht="19.5" customHeight="1" x14ac:dyDescent="0.2">
      <c r="A695" s="43"/>
      <c r="B695" s="43"/>
      <c r="C695" s="2"/>
      <c r="D695" s="22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</row>
    <row r="696" spans="1:15" ht="19.5" customHeight="1" x14ac:dyDescent="0.2">
      <c r="A696" s="43"/>
      <c r="B696" s="43"/>
      <c r="C696" s="2"/>
      <c r="D696" s="22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</row>
    <row r="697" spans="1:15" ht="19.5" customHeight="1" x14ac:dyDescent="0.2">
      <c r="A697" s="43"/>
      <c r="B697" s="43"/>
      <c r="C697" s="2"/>
      <c r="D697" s="22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</row>
    <row r="698" spans="1:15" ht="19.5" customHeight="1" x14ac:dyDescent="0.2">
      <c r="A698" s="43"/>
      <c r="B698" s="43"/>
      <c r="C698" s="2"/>
      <c r="D698" s="22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</row>
    <row r="699" spans="1:15" ht="19.5" customHeight="1" x14ac:dyDescent="0.2">
      <c r="A699" s="43"/>
      <c r="B699" s="43"/>
      <c r="C699" s="2"/>
      <c r="D699" s="22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</row>
    <row r="700" spans="1:15" ht="19.5" customHeight="1" x14ac:dyDescent="0.2">
      <c r="A700" s="43"/>
      <c r="B700" s="43"/>
      <c r="C700" s="2"/>
      <c r="D700" s="22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</row>
    <row r="701" spans="1:15" ht="19.5" customHeight="1" x14ac:dyDescent="0.2">
      <c r="A701" s="43"/>
      <c r="B701" s="43"/>
      <c r="C701" s="2"/>
      <c r="D701" s="22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</row>
    <row r="702" spans="1:15" ht="19.5" customHeight="1" x14ac:dyDescent="0.2">
      <c r="A702" s="43"/>
      <c r="B702" s="43"/>
      <c r="C702" s="2"/>
      <c r="D702" s="22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</row>
    <row r="703" spans="1:15" ht="19.5" customHeight="1" x14ac:dyDescent="0.2">
      <c r="A703" s="43"/>
      <c r="B703" s="43"/>
      <c r="C703" s="2"/>
      <c r="D703" s="22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</row>
    <row r="704" spans="1:15" ht="19.5" customHeight="1" x14ac:dyDescent="0.2">
      <c r="A704" s="43"/>
      <c r="B704" s="43"/>
      <c r="C704" s="2"/>
      <c r="D704" s="22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</row>
    <row r="705" spans="1:15" ht="19.5" customHeight="1" x14ac:dyDescent="0.2">
      <c r="A705" s="43"/>
      <c r="B705" s="43"/>
      <c r="C705" s="2"/>
      <c r="D705" s="22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</row>
    <row r="706" spans="1:15" ht="19.5" customHeight="1" x14ac:dyDescent="0.2">
      <c r="A706" s="43"/>
      <c r="B706" s="43"/>
      <c r="C706" s="2"/>
      <c r="D706" s="22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</row>
    <row r="707" spans="1:15" ht="19.5" customHeight="1" x14ac:dyDescent="0.2">
      <c r="A707" s="43"/>
      <c r="B707" s="43"/>
      <c r="C707" s="2"/>
      <c r="D707" s="22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</row>
    <row r="708" spans="1:15" ht="19.5" customHeight="1" x14ac:dyDescent="0.2">
      <c r="A708" s="43"/>
      <c r="B708" s="43"/>
      <c r="C708" s="2"/>
      <c r="D708" s="22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</row>
    <row r="709" spans="1:15" ht="19.5" customHeight="1" x14ac:dyDescent="0.2">
      <c r="A709" s="43"/>
      <c r="B709" s="43"/>
      <c r="C709" s="2"/>
      <c r="D709" s="22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</row>
    <row r="710" spans="1:15" ht="19.5" customHeight="1" x14ac:dyDescent="0.2">
      <c r="A710" s="43"/>
      <c r="B710" s="43"/>
      <c r="C710" s="2"/>
      <c r="D710" s="22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</row>
    <row r="711" spans="1:15" ht="19.5" customHeight="1" x14ac:dyDescent="0.2">
      <c r="A711" s="43"/>
      <c r="B711" s="43"/>
      <c r="C711" s="2"/>
      <c r="D711" s="22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</row>
    <row r="712" spans="1:15" ht="19.5" customHeight="1" x14ac:dyDescent="0.2">
      <c r="A712" s="43"/>
      <c r="B712" s="43"/>
      <c r="C712" s="2"/>
      <c r="D712" s="22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</row>
    <row r="713" spans="1:15" ht="19.5" customHeight="1" x14ac:dyDescent="0.2">
      <c r="A713" s="43"/>
      <c r="B713" s="43"/>
      <c r="C713" s="2"/>
      <c r="D713" s="22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</row>
    <row r="714" spans="1:15" ht="19.5" customHeight="1" x14ac:dyDescent="0.2">
      <c r="A714" s="43"/>
      <c r="B714" s="43"/>
      <c r="C714" s="2"/>
      <c r="D714" s="22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</row>
    <row r="715" spans="1:15" ht="19.5" customHeight="1" x14ac:dyDescent="0.2">
      <c r="A715" s="43"/>
      <c r="B715" s="43"/>
      <c r="C715" s="2"/>
      <c r="D715" s="22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</row>
    <row r="716" spans="1:15" ht="19.5" customHeight="1" x14ac:dyDescent="0.2">
      <c r="A716" s="43"/>
      <c r="B716" s="43"/>
      <c r="C716" s="2"/>
      <c r="D716" s="22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</row>
    <row r="717" spans="1:15" ht="19.5" customHeight="1" x14ac:dyDescent="0.2">
      <c r="A717" s="43"/>
      <c r="B717" s="43"/>
      <c r="C717" s="2"/>
      <c r="D717" s="22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</row>
    <row r="718" spans="1:15" ht="19.5" customHeight="1" x14ac:dyDescent="0.2">
      <c r="A718" s="43"/>
      <c r="B718" s="43"/>
      <c r="C718" s="2"/>
      <c r="D718" s="22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</row>
    <row r="719" spans="1:15" ht="19.5" customHeight="1" x14ac:dyDescent="0.2">
      <c r="A719" s="43"/>
      <c r="B719" s="43"/>
      <c r="C719" s="2"/>
      <c r="D719" s="22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</row>
    <row r="720" spans="1:15" ht="19.5" customHeight="1" x14ac:dyDescent="0.2">
      <c r="A720" s="43"/>
      <c r="B720" s="43"/>
      <c r="C720" s="2"/>
      <c r="D720" s="22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</row>
    <row r="721" spans="1:15" ht="19.5" customHeight="1" x14ac:dyDescent="0.2">
      <c r="A721" s="43"/>
      <c r="B721" s="43"/>
      <c r="C721" s="2"/>
      <c r="D721" s="22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</row>
    <row r="722" spans="1:15" ht="19.5" customHeight="1" x14ac:dyDescent="0.2">
      <c r="A722" s="43"/>
      <c r="B722" s="43"/>
      <c r="C722" s="2"/>
      <c r="D722" s="22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</row>
    <row r="723" spans="1:15" ht="19.5" customHeight="1" x14ac:dyDescent="0.2">
      <c r="A723" s="43"/>
      <c r="B723" s="43"/>
      <c r="C723" s="2"/>
      <c r="D723" s="22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</row>
    <row r="724" spans="1:15" ht="19.5" customHeight="1" x14ac:dyDescent="0.2">
      <c r="A724" s="43"/>
      <c r="B724" s="43"/>
      <c r="C724" s="2"/>
      <c r="D724" s="22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</row>
    <row r="725" spans="1:15" ht="19.5" customHeight="1" x14ac:dyDescent="0.2">
      <c r="A725" s="43"/>
      <c r="B725" s="43"/>
      <c r="C725" s="2"/>
      <c r="D725" s="22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</row>
    <row r="726" spans="1:15" ht="19.5" customHeight="1" x14ac:dyDescent="0.2">
      <c r="A726" s="43"/>
      <c r="B726" s="43"/>
      <c r="C726" s="2"/>
      <c r="D726" s="22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</row>
    <row r="727" spans="1:15" ht="19.5" customHeight="1" x14ac:dyDescent="0.2">
      <c r="A727" s="43"/>
      <c r="B727" s="43"/>
      <c r="C727" s="2"/>
      <c r="D727" s="22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</row>
    <row r="728" spans="1:15" ht="19.5" customHeight="1" x14ac:dyDescent="0.2">
      <c r="A728" s="43"/>
      <c r="B728" s="43"/>
      <c r="C728" s="2"/>
      <c r="D728" s="22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</row>
    <row r="729" spans="1:15" ht="19.5" customHeight="1" x14ac:dyDescent="0.2">
      <c r="A729" s="43"/>
      <c r="B729" s="43"/>
      <c r="C729" s="2"/>
      <c r="D729" s="22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</row>
    <row r="730" spans="1:15" ht="19.5" customHeight="1" x14ac:dyDescent="0.2">
      <c r="A730" s="43"/>
      <c r="B730" s="43"/>
      <c r="C730" s="2"/>
      <c r="D730" s="22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</row>
    <row r="731" spans="1:15" ht="19.5" customHeight="1" x14ac:dyDescent="0.2">
      <c r="A731" s="43"/>
      <c r="B731" s="43"/>
      <c r="C731" s="2"/>
      <c r="D731" s="22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</row>
    <row r="732" spans="1:15" ht="19.5" customHeight="1" x14ac:dyDescent="0.2">
      <c r="A732" s="43"/>
      <c r="B732" s="43"/>
      <c r="C732" s="2"/>
      <c r="D732" s="22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</row>
    <row r="733" spans="1:15" ht="19.5" customHeight="1" x14ac:dyDescent="0.2">
      <c r="A733" s="43"/>
      <c r="B733" s="43"/>
      <c r="C733" s="2"/>
      <c r="D733" s="22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</row>
    <row r="734" spans="1:15" ht="19.5" customHeight="1" x14ac:dyDescent="0.2">
      <c r="A734" s="43"/>
      <c r="B734" s="43"/>
      <c r="C734" s="2"/>
      <c r="D734" s="22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</row>
    <row r="735" spans="1:15" ht="19.5" customHeight="1" x14ac:dyDescent="0.2">
      <c r="A735" s="43"/>
      <c r="B735" s="43"/>
      <c r="C735" s="2"/>
      <c r="D735" s="22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</row>
    <row r="736" spans="1:15" ht="19.5" customHeight="1" x14ac:dyDescent="0.2">
      <c r="A736" s="43"/>
      <c r="B736" s="43"/>
      <c r="C736" s="2"/>
      <c r="D736" s="22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</row>
    <row r="737" spans="1:15" ht="19.5" customHeight="1" x14ac:dyDescent="0.2">
      <c r="A737" s="43"/>
      <c r="B737" s="43"/>
      <c r="C737" s="2"/>
      <c r="D737" s="22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</row>
    <row r="738" spans="1:15" ht="19.5" customHeight="1" x14ac:dyDescent="0.2">
      <c r="A738" s="43"/>
      <c r="B738" s="43"/>
      <c r="C738" s="2"/>
      <c r="D738" s="22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</row>
    <row r="739" spans="1:15" ht="19.5" customHeight="1" x14ac:dyDescent="0.2">
      <c r="A739" s="43"/>
      <c r="B739" s="43"/>
      <c r="C739" s="2"/>
      <c r="D739" s="22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</row>
    <row r="740" spans="1:15" ht="19.5" customHeight="1" x14ac:dyDescent="0.2">
      <c r="A740" s="43"/>
      <c r="B740" s="43"/>
      <c r="C740" s="2"/>
      <c r="D740" s="22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</row>
    <row r="741" spans="1:15" ht="19.5" customHeight="1" x14ac:dyDescent="0.2">
      <c r="A741" s="43"/>
      <c r="B741" s="43"/>
      <c r="C741" s="2"/>
      <c r="D741" s="22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</row>
    <row r="742" spans="1:15" ht="19.5" customHeight="1" x14ac:dyDescent="0.2">
      <c r="A742" s="43"/>
      <c r="B742" s="43"/>
      <c r="C742" s="2"/>
      <c r="D742" s="22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</row>
    <row r="743" spans="1:15" ht="19.5" customHeight="1" x14ac:dyDescent="0.2">
      <c r="A743" s="43"/>
      <c r="B743" s="43"/>
      <c r="C743" s="2"/>
      <c r="D743" s="22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</row>
    <row r="744" spans="1:15" ht="19.5" customHeight="1" x14ac:dyDescent="0.2">
      <c r="A744" s="43"/>
      <c r="B744" s="43"/>
      <c r="C744" s="2"/>
      <c r="D744" s="22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</row>
    <row r="745" spans="1:15" ht="19.5" customHeight="1" x14ac:dyDescent="0.2">
      <c r="A745" s="43"/>
      <c r="B745" s="43"/>
      <c r="C745" s="2"/>
      <c r="D745" s="22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</row>
    <row r="746" spans="1:15" ht="19.5" customHeight="1" x14ac:dyDescent="0.2">
      <c r="A746" s="43"/>
      <c r="B746" s="43"/>
      <c r="C746" s="2"/>
      <c r="D746" s="22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</row>
    <row r="747" spans="1:15" ht="19.5" customHeight="1" x14ac:dyDescent="0.2">
      <c r="A747" s="43"/>
      <c r="B747" s="43"/>
      <c r="C747" s="2"/>
      <c r="D747" s="22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</row>
    <row r="748" spans="1:15" ht="19.5" customHeight="1" x14ac:dyDescent="0.2">
      <c r="A748" s="43"/>
      <c r="B748" s="43"/>
      <c r="C748" s="2"/>
      <c r="D748" s="22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</row>
    <row r="749" spans="1:15" ht="19.5" customHeight="1" x14ac:dyDescent="0.2">
      <c r="A749" s="43"/>
      <c r="B749" s="43"/>
      <c r="C749" s="2"/>
      <c r="D749" s="22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</row>
    <row r="750" spans="1:15" ht="19.5" customHeight="1" x14ac:dyDescent="0.2">
      <c r="A750" s="43"/>
      <c r="B750" s="43"/>
      <c r="C750" s="2"/>
      <c r="D750" s="22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</row>
    <row r="751" spans="1:15" ht="19.5" customHeight="1" x14ac:dyDescent="0.2">
      <c r="A751" s="43"/>
      <c r="B751" s="43"/>
      <c r="C751" s="2"/>
      <c r="D751" s="22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</row>
    <row r="752" spans="1:15" ht="19.5" customHeight="1" x14ac:dyDescent="0.2">
      <c r="A752" s="43"/>
      <c r="B752" s="43"/>
      <c r="C752" s="2"/>
      <c r="D752" s="22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</row>
    <row r="753" spans="1:15" ht="19.5" customHeight="1" x14ac:dyDescent="0.2">
      <c r="A753" s="43"/>
      <c r="B753" s="43"/>
      <c r="C753" s="2"/>
      <c r="D753" s="22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</row>
    <row r="754" spans="1:15" ht="19.5" customHeight="1" x14ac:dyDescent="0.2">
      <c r="A754" s="43"/>
      <c r="B754" s="43"/>
      <c r="C754" s="2"/>
      <c r="D754" s="22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</row>
    <row r="755" spans="1:15" ht="19.5" customHeight="1" x14ac:dyDescent="0.2">
      <c r="A755" s="43"/>
      <c r="B755" s="43"/>
      <c r="C755" s="2"/>
      <c r="D755" s="22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</row>
    <row r="756" spans="1:15" ht="19.5" customHeight="1" x14ac:dyDescent="0.2">
      <c r="A756" s="43"/>
      <c r="B756" s="43"/>
      <c r="C756" s="2"/>
      <c r="D756" s="22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</row>
    <row r="757" spans="1:15" ht="19.5" customHeight="1" x14ac:dyDescent="0.2">
      <c r="A757" s="43"/>
      <c r="B757" s="43"/>
      <c r="C757" s="2"/>
      <c r="D757" s="22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</row>
    <row r="758" spans="1:15" ht="19.5" customHeight="1" x14ac:dyDescent="0.2">
      <c r="A758" s="43"/>
      <c r="B758" s="43"/>
      <c r="C758" s="2"/>
      <c r="D758" s="22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</row>
    <row r="759" spans="1:15" ht="19.5" customHeight="1" x14ac:dyDescent="0.2">
      <c r="A759" s="43"/>
      <c r="B759" s="43"/>
      <c r="C759" s="2"/>
      <c r="D759" s="22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</row>
    <row r="760" spans="1:15" ht="19.5" customHeight="1" x14ac:dyDescent="0.2">
      <c r="A760" s="43"/>
      <c r="B760" s="43"/>
      <c r="C760" s="2"/>
      <c r="D760" s="22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</row>
    <row r="761" spans="1:15" ht="19.5" customHeight="1" x14ac:dyDescent="0.2">
      <c r="A761" s="43"/>
      <c r="B761" s="43"/>
      <c r="C761" s="2"/>
      <c r="D761" s="22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</row>
    <row r="762" spans="1:15" ht="19.5" customHeight="1" x14ac:dyDescent="0.2">
      <c r="A762" s="43"/>
      <c r="B762" s="43"/>
      <c r="C762" s="2"/>
      <c r="D762" s="22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</row>
    <row r="763" spans="1:15" ht="19.5" customHeight="1" x14ac:dyDescent="0.2">
      <c r="A763" s="43"/>
      <c r="B763" s="43"/>
      <c r="C763" s="2"/>
      <c r="D763" s="22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</row>
    <row r="764" spans="1:15" ht="19.5" customHeight="1" x14ac:dyDescent="0.2">
      <c r="A764" s="43"/>
      <c r="B764" s="43"/>
      <c r="C764" s="2"/>
      <c r="D764" s="22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</row>
    <row r="765" spans="1:15" ht="19.5" customHeight="1" x14ac:dyDescent="0.2">
      <c r="A765" s="43"/>
      <c r="B765" s="43"/>
      <c r="C765" s="2"/>
      <c r="D765" s="22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</row>
    <row r="766" spans="1:15" ht="19.5" customHeight="1" x14ac:dyDescent="0.2">
      <c r="A766" s="43"/>
      <c r="B766" s="43"/>
      <c r="C766" s="2"/>
      <c r="D766" s="22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</row>
    <row r="767" spans="1:15" ht="19.5" customHeight="1" x14ac:dyDescent="0.2">
      <c r="A767" s="43"/>
      <c r="B767" s="43"/>
      <c r="C767" s="2"/>
      <c r="D767" s="22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</row>
    <row r="768" spans="1:15" ht="19.5" customHeight="1" x14ac:dyDescent="0.2">
      <c r="A768" s="43"/>
      <c r="B768" s="43"/>
      <c r="C768" s="2"/>
      <c r="D768" s="22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</row>
    <row r="769" spans="1:15" ht="19.5" customHeight="1" x14ac:dyDescent="0.2">
      <c r="A769" s="43"/>
      <c r="B769" s="43"/>
      <c r="C769" s="2"/>
      <c r="D769" s="22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</row>
    <row r="770" spans="1:15" ht="19.5" customHeight="1" x14ac:dyDescent="0.2">
      <c r="A770" s="43"/>
      <c r="B770" s="43"/>
      <c r="C770" s="2"/>
      <c r="D770" s="22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</row>
    <row r="771" spans="1:15" ht="19.5" customHeight="1" x14ac:dyDescent="0.2">
      <c r="A771" s="43"/>
      <c r="B771" s="43"/>
      <c r="C771" s="2"/>
      <c r="D771" s="22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</row>
    <row r="772" spans="1:15" ht="19.5" customHeight="1" x14ac:dyDescent="0.2">
      <c r="A772" s="43"/>
      <c r="B772" s="43"/>
      <c r="C772" s="2"/>
      <c r="D772" s="22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</row>
    <row r="773" spans="1:15" ht="19.5" customHeight="1" x14ac:dyDescent="0.2">
      <c r="A773" s="43"/>
      <c r="B773" s="43"/>
      <c r="C773" s="2"/>
      <c r="D773" s="22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</row>
    <row r="774" spans="1:15" ht="19.5" customHeight="1" x14ac:dyDescent="0.2">
      <c r="A774" s="43"/>
      <c r="B774" s="43"/>
      <c r="C774" s="2"/>
      <c r="D774" s="22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</row>
    <row r="775" spans="1:15" ht="19.5" customHeight="1" x14ac:dyDescent="0.2">
      <c r="A775" s="43"/>
      <c r="B775" s="43"/>
      <c r="C775" s="2"/>
      <c r="D775" s="22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</row>
    <row r="776" spans="1:15" ht="19.5" customHeight="1" x14ac:dyDescent="0.2">
      <c r="A776" s="43"/>
      <c r="B776" s="43"/>
      <c r="C776" s="2"/>
      <c r="D776" s="22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</row>
    <row r="777" spans="1:15" ht="19.5" customHeight="1" x14ac:dyDescent="0.2">
      <c r="A777" s="43"/>
      <c r="B777" s="43"/>
      <c r="C777" s="2"/>
      <c r="D777" s="22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</row>
    <row r="778" spans="1:15" ht="19.5" customHeight="1" x14ac:dyDescent="0.2">
      <c r="A778" s="43"/>
      <c r="B778" s="43"/>
      <c r="C778" s="2"/>
      <c r="D778" s="22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</row>
    <row r="779" spans="1:15" ht="19.5" customHeight="1" x14ac:dyDescent="0.2">
      <c r="A779" s="43"/>
      <c r="B779" s="43"/>
      <c r="C779" s="2"/>
      <c r="D779" s="22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</row>
    <row r="780" spans="1:15" ht="19.5" customHeight="1" x14ac:dyDescent="0.2">
      <c r="A780" s="43"/>
      <c r="B780" s="43"/>
      <c r="C780" s="2"/>
      <c r="D780" s="22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</row>
    <row r="781" spans="1:15" ht="19.5" customHeight="1" x14ac:dyDescent="0.2">
      <c r="A781" s="43"/>
      <c r="B781" s="43"/>
      <c r="C781" s="2"/>
      <c r="D781" s="22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</row>
    <row r="782" spans="1:15" ht="19.5" customHeight="1" x14ac:dyDescent="0.2">
      <c r="A782" s="43"/>
      <c r="B782" s="43"/>
      <c r="C782" s="2"/>
      <c r="D782" s="22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</row>
    <row r="783" spans="1:15" ht="19.5" customHeight="1" x14ac:dyDescent="0.2">
      <c r="A783" s="43"/>
      <c r="B783" s="43"/>
      <c r="C783" s="2"/>
      <c r="D783" s="22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</row>
    <row r="784" spans="1:15" ht="19.5" customHeight="1" x14ac:dyDescent="0.2">
      <c r="A784" s="43"/>
      <c r="B784" s="43"/>
      <c r="C784" s="2"/>
      <c r="D784" s="22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</row>
    <row r="785" spans="1:15" ht="19.5" customHeight="1" x14ac:dyDescent="0.2">
      <c r="A785" s="43"/>
      <c r="B785" s="43"/>
      <c r="C785" s="2"/>
      <c r="D785" s="22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</row>
    <row r="786" spans="1:15" ht="19.5" customHeight="1" x14ac:dyDescent="0.2">
      <c r="A786" s="43"/>
      <c r="B786" s="43"/>
      <c r="C786" s="2"/>
      <c r="D786" s="22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</row>
    <row r="787" spans="1:15" ht="19.5" customHeight="1" x14ac:dyDescent="0.2">
      <c r="A787" s="43"/>
      <c r="B787" s="43"/>
      <c r="C787" s="2"/>
      <c r="D787" s="22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</row>
    <row r="788" spans="1:15" ht="19.5" customHeight="1" x14ac:dyDescent="0.2">
      <c r="A788" s="43"/>
      <c r="B788" s="43"/>
      <c r="C788" s="2"/>
      <c r="D788" s="22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</row>
    <row r="789" spans="1:15" ht="19.5" customHeight="1" x14ac:dyDescent="0.2">
      <c r="A789" s="43"/>
      <c r="B789" s="43"/>
      <c r="C789" s="2"/>
      <c r="D789" s="22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</row>
    <row r="790" spans="1:15" ht="19.5" customHeight="1" x14ac:dyDescent="0.2">
      <c r="A790" s="43"/>
      <c r="B790" s="43"/>
      <c r="C790" s="2"/>
      <c r="D790" s="22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</row>
    <row r="791" spans="1:15" ht="19.5" customHeight="1" x14ac:dyDescent="0.2">
      <c r="A791" s="43"/>
      <c r="B791" s="43"/>
      <c r="C791" s="2"/>
      <c r="D791" s="22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</row>
    <row r="792" spans="1:15" ht="19.5" customHeight="1" x14ac:dyDescent="0.2">
      <c r="A792" s="43"/>
      <c r="B792" s="43"/>
      <c r="C792" s="2"/>
      <c r="D792" s="22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</row>
    <row r="793" spans="1:15" ht="19.5" customHeight="1" x14ac:dyDescent="0.2">
      <c r="A793" s="43"/>
      <c r="B793" s="43"/>
      <c r="C793" s="2"/>
      <c r="D793" s="22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</row>
    <row r="794" spans="1:15" ht="19.5" customHeight="1" x14ac:dyDescent="0.2">
      <c r="A794" s="43"/>
      <c r="B794" s="43"/>
      <c r="C794" s="2"/>
      <c r="D794" s="22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</row>
    <row r="795" spans="1:15" ht="19.5" customHeight="1" x14ac:dyDescent="0.2">
      <c r="A795" s="43"/>
      <c r="B795" s="43"/>
      <c r="C795" s="2"/>
      <c r="D795" s="22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</row>
    <row r="796" spans="1:15" ht="19.5" customHeight="1" x14ac:dyDescent="0.2">
      <c r="A796" s="43"/>
      <c r="B796" s="43"/>
      <c r="C796" s="2"/>
      <c r="D796" s="22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</row>
    <row r="797" spans="1:15" ht="19.5" customHeight="1" x14ac:dyDescent="0.2">
      <c r="A797" s="43"/>
      <c r="B797" s="43"/>
      <c r="C797" s="2"/>
      <c r="D797" s="22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</row>
    <row r="798" spans="1:15" ht="19.5" customHeight="1" x14ac:dyDescent="0.2">
      <c r="A798" s="43"/>
      <c r="B798" s="43"/>
      <c r="C798" s="2"/>
      <c r="D798" s="22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</row>
    <row r="799" spans="1:15" ht="19.5" customHeight="1" x14ac:dyDescent="0.2">
      <c r="A799" s="43"/>
      <c r="B799" s="43"/>
      <c r="C799" s="2"/>
      <c r="D799" s="22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</row>
    <row r="800" spans="1:15" ht="19.5" customHeight="1" x14ac:dyDescent="0.2">
      <c r="A800" s="43"/>
      <c r="B800" s="43"/>
      <c r="C800" s="2"/>
      <c r="D800" s="22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</row>
    <row r="801" spans="1:15" ht="19.5" customHeight="1" x14ac:dyDescent="0.2">
      <c r="A801" s="43"/>
      <c r="B801" s="43"/>
      <c r="C801" s="2"/>
      <c r="D801" s="22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</row>
    <row r="802" spans="1:15" ht="19.5" customHeight="1" x14ac:dyDescent="0.2">
      <c r="A802" s="43"/>
      <c r="B802" s="43"/>
      <c r="C802" s="2"/>
      <c r="D802" s="22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</row>
    <row r="803" spans="1:15" ht="19.5" customHeight="1" x14ac:dyDescent="0.2">
      <c r="A803" s="43"/>
      <c r="B803" s="43"/>
      <c r="C803" s="2"/>
      <c r="D803" s="22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</row>
    <row r="804" spans="1:15" ht="19.5" customHeight="1" x14ac:dyDescent="0.2">
      <c r="A804" s="43"/>
      <c r="B804" s="43"/>
      <c r="C804" s="2"/>
      <c r="D804" s="22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</row>
    <row r="805" spans="1:15" ht="19.5" customHeight="1" x14ac:dyDescent="0.2">
      <c r="A805" s="43"/>
      <c r="B805" s="43"/>
      <c r="C805" s="2"/>
      <c r="D805" s="22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</row>
    <row r="806" spans="1:15" ht="19.5" customHeight="1" x14ac:dyDescent="0.2">
      <c r="A806" s="43"/>
      <c r="B806" s="43"/>
      <c r="C806" s="2"/>
      <c r="D806" s="22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</row>
    <row r="807" spans="1:15" ht="19.5" customHeight="1" x14ac:dyDescent="0.2">
      <c r="A807" s="43"/>
      <c r="B807" s="43"/>
      <c r="C807" s="2"/>
      <c r="D807" s="22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</row>
    <row r="808" spans="1:15" ht="19.5" customHeight="1" x14ac:dyDescent="0.2">
      <c r="A808" s="43"/>
      <c r="B808" s="43"/>
      <c r="C808" s="2"/>
      <c r="D808" s="22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</row>
    <row r="809" spans="1:15" ht="19.5" customHeight="1" x14ac:dyDescent="0.2">
      <c r="A809" s="43"/>
      <c r="B809" s="43"/>
      <c r="C809" s="2"/>
      <c r="D809" s="22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</row>
    <row r="810" spans="1:15" ht="19.5" customHeight="1" x14ac:dyDescent="0.2">
      <c r="A810" s="43"/>
      <c r="B810" s="43"/>
      <c r="C810" s="2"/>
      <c r="D810" s="22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</row>
    <row r="811" spans="1:15" ht="19.5" customHeight="1" x14ac:dyDescent="0.2">
      <c r="A811" s="43"/>
      <c r="B811" s="43"/>
      <c r="C811" s="2"/>
      <c r="D811" s="22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</row>
    <row r="812" spans="1:15" ht="19.5" customHeight="1" x14ac:dyDescent="0.2">
      <c r="A812" s="43"/>
      <c r="B812" s="43"/>
      <c r="C812" s="2"/>
      <c r="D812" s="22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</row>
    <row r="813" spans="1:15" ht="19.5" customHeight="1" x14ac:dyDescent="0.2">
      <c r="A813" s="43"/>
      <c r="B813" s="43"/>
      <c r="C813" s="2"/>
      <c r="D813" s="22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</row>
    <row r="814" spans="1:15" ht="19.5" customHeight="1" x14ac:dyDescent="0.2">
      <c r="A814" s="43"/>
      <c r="B814" s="43"/>
      <c r="C814" s="2"/>
      <c r="D814" s="22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</row>
    <row r="815" spans="1:15" ht="19.5" customHeight="1" x14ac:dyDescent="0.2">
      <c r="A815" s="43"/>
      <c r="B815" s="43"/>
      <c r="C815" s="2"/>
      <c r="D815" s="22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</row>
    <row r="816" spans="1:15" ht="19.5" customHeight="1" x14ac:dyDescent="0.2">
      <c r="A816" s="43"/>
      <c r="B816" s="43"/>
      <c r="C816" s="2"/>
      <c r="D816" s="22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</row>
    <row r="817" spans="1:15" ht="19.5" customHeight="1" x14ac:dyDescent="0.2">
      <c r="A817" s="43"/>
      <c r="B817" s="43"/>
      <c r="C817" s="2"/>
      <c r="D817" s="22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</row>
    <row r="818" spans="1:15" ht="19.5" customHeight="1" x14ac:dyDescent="0.2">
      <c r="A818" s="43"/>
      <c r="B818" s="43"/>
      <c r="C818" s="2"/>
      <c r="D818" s="22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</row>
    <row r="819" spans="1:15" ht="19.5" customHeight="1" x14ac:dyDescent="0.2">
      <c r="A819" s="43"/>
      <c r="B819" s="43"/>
      <c r="C819" s="2"/>
      <c r="D819" s="22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</row>
    <row r="820" spans="1:15" ht="19.5" customHeight="1" x14ac:dyDescent="0.2">
      <c r="A820" s="43"/>
      <c r="B820" s="43"/>
      <c r="C820" s="2"/>
      <c r="D820" s="22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</row>
    <row r="821" spans="1:15" ht="19.5" customHeight="1" x14ac:dyDescent="0.2">
      <c r="A821" s="43"/>
      <c r="B821" s="43"/>
      <c r="C821" s="2"/>
      <c r="D821" s="22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</row>
    <row r="822" spans="1:15" ht="19.5" customHeight="1" x14ac:dyDescent="0.2">
      <c r="A822" s="43"/>
      <c r="B822" s="43"/>
      <c r="C822" s="2"/>
      <c r="D822" s="22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</row>
    <row r="823" spans="1:15" ht="19.5" customHeight="1" x14ac:dyDescent="0.2">
      <c r="A823" s="43"/>
      <c r="B823" s="43"/>
      <c r="C823" s="2"/>
      <c r="D823" s="22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</row>
    <row r="824" spans="1:15" ht="19.5" customHeight="1" x14ac:dyDescent="0.2">
      <c r="A824" s="43"/>
      <c r="B824" s="43"/>
      <c r="C824" s="2"/>
      <c r="D824" s="22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</row>
    <row r="825" spans="1:15" ht="19.5" customHeight="1" x14ac:dyDescent="0.2">
      <c r="A825" s="43"/>
      <c r="B825" s="43"/>
      <c r="C825" s="2"/>
      <c r="D825" s="22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</row>
    <row r="826" spans="1:15" ht="19.5" customHeight="1" x14ac:dyDescent="0.2">
      <c r="A826" s="43"/>
      <c r="B826" s="43"/>
      <c r="C826" s="2"/>
      <c r="D826" s="22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</row>
    <row r="827" spans="1:15" ht="19.5" customHeight="1" x14ac:dyDescent="0.2">
      <c r="A827" s="43"/>
      <c r="B827" s="43"/>
      <c r="C827" s="2"/>
      <c r="D827" s="22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</row>
    <row r="828" spans="1:15" ht="19.5" customHeight="1" x14ac:dyDescent="0.2">
      <c r="A828" s="43"/>
      <c r="B828" s="43"/>
      <c r="C828" s="2"/>
      <c r="D828" s="22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</row>
    <row r="829" spans="1:15" ht="19.5" customHeight="1" x14ac:dyDescent="0.2">
      <c r="A829" s="43"/>
      <c r="B829" s="43"/>
      <c r="C829" s="2"/>
      <c r="D829" s="22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</row>
    <row r="830" spans="1:15" ht="19.5" customHeight="1" x14ac:dyDescent="0.2">
      <c r="A830" s="43"/>
      <c r="B830" s="43"/>
      <c r="C830" s="2"/>
      <c r="D830" s="22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</row>
    <row r="831" spans="1:15" ht="19.5" customHeight="1" x14ac:dyDescent="0.2">
      <c r="A831" s="43"/>
      <c r="B831" s="43"/>
      <c r="C831" s="2"/>
      <c r="D831" s="22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</row>
    <row r="832" spans="1:15" ht="19.5" customHeight="1" x14ac:dyDescent="0.2">
      <c r="A832" s="43"/>
      <c r="B832" s="43"/>
      <c r="C832" s="2"/>
      <c r="D832" s="22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</row>
    <row r="833" spans="1:15" ht="19.5" customHeight="1" x14ac:dyDescent="0.2">
      <c r="A833" s="43"/>
      <c r="B833" s="43"/>
      <c r="C833" s="2"/>
      <c r="D833" s="22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</row>
    <row r="834" spans="1:15" ht="19.5" customHeight="1" x14ac:dyDescent="0.2">
      <c r="A834" s="43"/>
      <c r="B834" s="43"/>
      <c r="C834" s="2"/>
      <c r="D834" s="22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</row>
    <row r="835" spans="1:15" ht="19.5" customHeight="1" x14ac:dyDescent="0.2">
      <c r="A835" s="43"/>
      <c r="B835" s="43"/>
      <c r="C835" s="2"/>
      <c r="D835" s="22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</row>
    <row r="836" spans="1:15" ht="19.5" customHeight="1" x14ac:dyDescent="0.2">
      <c r="A836" s="43"/>
      <c r="B836" s="43"/>
      <c r="C836" s="2"/>
      <c r="D836" s="22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</row>
    <row r="837" spans="1:15" ht="19.5" customHeight="1" x14ac:dyDescent="0.2">
      <c r="A837" s="43"/>
      <c r="B837" s="43"/>
      <c r="C837" s="2"/>
      <c r="D837" s="22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</row>
    <row r="838" spans="1:15" ht="19.5" customHeight="1" x14ac:dyDescent="0.2">
      <c r="A838" s="43"/>
      <c r="B838" s="43"/>
      <c r="C838" s="2"/>
      <c r="D838" s="22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</row>
    <row r="839" spans="1:15" ht="19.5" customHeight="1" x14ac:dyDescent="0.2">
      <c r="A839" s="43"/>
      <c r="B839" s="43"/>
      <c r="C839" s="2"/>
      <c r="D839" s="22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</row>
    <row r="840" spans="1:15" ht="19.5" customHeight="1" x14ac:dyDescent="0.2">
      <c r="A840" s="43"/>
      <c r="B840" s="43"/>
      <c r="C840" s="2"/>
      <c r="D840" s="22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</row>
    <row r="841" spans="1:15" ht="19.5" customHeight="1" x14ac:dyDescent="0.2">
      <c r="A841" s="43"/>
      <c r="B841" s="43"/>
      <c r="C841" s="2"/>
      <c r="D841" s="22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</row>
    <row r="842" spans="1:15" ht="19.5" customHeight="1" x14ac:dyDescent="0.2">
      <c r="A842" s="43"/>
      <c r="B842" s="43"/>
      <c r="C842" s="2"/>
      <c r="D842" s="22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</row>
    <row r="843" spans="1:15" ht="19.5" customHeight="1" x14ac:dyDescent="0.2">
      <c r="A843" s="43"/>
      <c r="B843" s="43"/>
      <c r="C843" s="2"/>
      <c r="D843" s="22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</row>
    <row r="844" spans="1:15" ht="19.5" customHeight="1" x14ac:dyDescent="0.2">
      <c r="A844" s="43"/>
      <c r="B844" s="43"/>
      <c r="C844" s="2"/>
      <c r="D844" s="22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</row>
    <row r="845" spans="1:15" ht="19.5" customHeight="1" x14ac:dyDescent="0.2">
      <c r="A845" s="43"/>
      <c r="B845" s="43"/>
      <c r="C845" s="2"/>
      <c r="D845" s="22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</row>
    <row r="846" spans="1:15" ht="19.5" customHeight="1" x14ac:dyDescent="0.2">
      <c r="A846" s="43"/>
      <c r="B846" s="43"/>
      <c r="C846" s="2"/>
      <c r="D846" s="22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</row>
    <row r="847" spans="1:15" ht="19.5" customHeight="1" x14ac:dyDescent="0.2">
      <c r="A847" s="43"/>
      <c r="B847" s="43"/>
      <c r="C847" s="2"/>
      <c r="D847" s="22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</row>
    <row r="848" spans="1:15" ht="19.5" customHeight="1" x14ac:dyDescent="0.2">
      <c r="A848" s="43"/>
      <c r="B848" s="43"/>
      <c r="C848" s="2"/>
      <c r="D848" s="22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</row>
    <row r="849" spans="1:15" ht="19.5" customHeight="1" x14ac:dyDescent="0.2">
      <c r="A849" s="43"/>
      <c r="B849" s="43"/>
      <c r="C849" s="2"/>
      <c r="D849" s="22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</row>
    <row r="850" spans="1:15" ht="19.5" customHeight="1" x14ac:dyDescent="0.2">
      <c r="A850" s="43"/>
      <c r="B850" s="43"/>
      <c r="C850" s="2"/>
      <c r="D850" s="22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</row>
    <row r="851" spans="1:15" ht="19.5" customHeight="1" x14ac:dyDescent="0.2">
      <c r="A851" s="43"/>
      <c r="B851" s="43"/>
      <c r="C851" s="2"/>
      <c r="D851" s="22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</row>
    <row r="852" spans="1:15" ht="19.5" customHeight="1" x14ac:dyDescent="0.2">
      <c r="A852" s="43"/>
      <c r="B852" s="43"/>
      <c r="C852" s="2"/>
      <c r="D852" s="22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</row>
    <row r="853" spans="1:15" ht="19.5" customHeight="1" x14ac:dyDescent="0.2">
      <c r="A853" s="43"/>
      <c r="B853" s="43"/>
      <c r="C853" s="2"/>
      <c r="D853" s="22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</row>
    <row r="854" spans="1:15" ht="19.5" customHeight="1" x14ac:dyDescent="0.2">
      <c r="A854" s="43"/>
      <c r="B854" s="43"/>
      <c r="C854" s="2"/>
      <c r="D854" s="22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</row>
    <row r="855" spans="1:15" ht="19.5" customHeight="1" x14ac:dyDescent="0.2">
      <c r="A855" s="43"/>
      <c r="B855" s="43"/>
      <c r="C855" s="2"/>
      <c r="D855" s="22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</row>
    <row r="856" spans="1:15" ht="19.5" customHeight="1" x14ac:dyDescent="0.2">
      <c r="A856" s="43"/>
      <c r="B856" s="43"/>
      <c r="C856" s="2"/>
      <c r="D856" s="22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</row>
    <row r="857" spans="1:15" ht="19.5" customHeight="1" x14ac:dyDescent="0.2">
      <c r="A857" s="43"/>
      <c r="B857" s="43"/>
      <c r="C857" s="2"/>
      <c r="D857" s="22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</row>
    <row r="858" spans="1:15" ht="19.5" customHeight="1" x14ac:dyDescent="0.2">
      <c r="A858" s="43"/>
      <c r="B858" s="43"/>
      <c r="C858" s="2"/>
      <c r="D858" s="22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</row>
    <row r="859" spans="1:15" ht="19.5" customHeight="1" x14ac:dyDescent="0.2">
      <c r="A859" s="43"/>
      <c r="B859" s="43"/>
      <c r="C859" s="2"/>
      <c r="D859" s="22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</row>
    <row r="860" spans="1:15" ht="19.5" customHeight="1" x14ac:dyDescent="0.2">
      <c r="A860" s="43"/>
      <c r="B860" s="43"/>
      <c r="C860" s="2"/>
      <c r="D860" s="22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</row>
    <row r="861" spans="1:15" ht="19.5" customHeight="1" x14ac:dyDescent="0.2">
      <c r="A861" s="43"/>
      <c r="B861" s="43"/>
      <c r="C861" s="2"/>
      <c r="D861" s="22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</row>
    <row r="862" spans="1:15" ht="19.5" customHeight="1" x14ac:dyDescent="0.2">
      <c r="A862" s="43"/>
      <c r="B862" s="43"/>
      <c r="C862" s="2"/>
      <c r="D862" s="22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</row>
    <row r="863" spans="1:15" ht="19.5" customHeight="1" x14ac:dyDescent="0.2">
      <c r="A863" s="43"/>
      <c r="B863" s="43"/>
      <c r="C863" s="2"/>
      <c r="D863" s="22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</row>
    <row r="864" spans="1:15" ht="19.5" customHeight="1" x14ac:dyDescent="0.2">
      <c r="A864" s="43"/>
      <c r="B864" s="43"/>
      <c r="C864" s="2"/>
      <c r="D864" s="22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</row>
    <row r="865" spans="1:15" ht="19.5" customHeight="1" x14ac:dyDescent="0.2">
      <c r="A865" s="43"/>
      <c r="B865" s="43"/>
      <c r="C865" s="2"/>
      <c r="D865" s="22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</row>
    <row r="866" spans="1:15" ht="19.5" customHeight="1" x14ac:dyDescent="0.2">
      <c r="A866" s="43"/>
      <c r="B866" s="43"/>
      <c r="C866" s="2"/>
      <c r="D866" s="22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</row>
    <row r="867" spans="1:15" ht="19.5" customHeight="1" x14ac:dyDescent="0.2">
      <c r="A867" s="43"/>
      <c r="B867" s="43"/>
      <c r="C867" s="2"/>
      <c r="D867" s="22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</row>
    <row r="868" spans="1:15" ht="19.5" customHeight="1" x14ac:dyDescent="0.2">
      <c r="A868" s="43"/>
      <c r="B868" s="43"/>
      <c r="C868" s="2"/>
      <c r="D868" s="22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</row>
    <row r="869" spans="1:15" ht="19.5" customHeight="1" x14ac:dyDescent="0.2">
      <c r="A869" s="43"/>
      <c r="B869" s="43"/>
      <c r="C869" s="2"/>
      <c r="D869" s="22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</row>
    <row r="870" spans="1:15" ht="19.5" customHeight="1" x14ac:dyDescent="0.2">
      <c r="A870" s="43"/>
      <c r="B870" s="43"/>
      <c r="C870" s="2"/>
      <c r="D870" s="22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</row>
    <row r="871" spans="1:15" ht="19.5" customHeight="1" x14ac:dyDescent="0.2">
      <c r="A871" s="43"/>
      <c r="B871" s="43"/>
      <c r="C871" s="2"/>
      <c r="D871" s="22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</row>
    <row r="872" spans="1:15" ht="19.5" customHeight="1" x14ac:dyDescent="0.2">
      <c r="A872" s="43"/>
      <c r="B872" s="43"/>
      <c r="C872" s="2"/>
      <c r="D872" s="22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</row>
    <row r="873" spans="1:15" ht="19.5" customHeight="1" x14ac:dyDescent="0.2">
      <c r="A873" s="43"/>
      <c r="B873" s="43"/>
      <c r="C873" s="2"/>
      <c r="D873" s="22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</row>
    <row r="874" spans="1:15" ht="19.5" customHeight="1" x14ac:dyDescent="0.2">
      <c r="A874" s="43"/>
      <c r="B874" s="43"/>
      <c r="C874" s="2"/>
      <c r="D874" s="22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</row>
    <row r="875" spans="1:15" ht="19.5" customHeight="1" x14ac:dyDescent="0.2">
      <c r="A875" s="43"/>
      <c r="B875" s="43"/>
      <c r="C875" s="2"/>
      <c r="D875" s="22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</row>
    <row r="876" spans="1:15" ht="19.5" customHeight="1" x14ac:dyDescent="0.2">
      <c r="A876" s="43"/>
      <c r="B876" s="43"/>
      <c r="C876" s="2"/>
      <c r="D876" s="22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</row>
    <row r="877" spans="1:15" ht="19.5" customHeight="1" x14ac:dyDescent="0.2">
      <c r="A877" s="43"/>
      <c r="B877" s="43"/>
      <c r="C877" s="2"/>
      <c r="D877" s="22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</row>
    <row r="878" spans="1:15" ht="19.5" customHeight="1" x14ac:dyDescent="0.2">
      <c r="A878" s="43"/>
      <c r="B878" s="43"/>
      <c r="C878" s="2"/>
      <c r="D878" s="22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</row>
    <row r="879" spans="1:15" ht="19.5" customHeight="1" x14ac:dyDescent="0.2">
      <c r="A879" s="43"/>
      <c r="B879" s="43"/>
      <c r="C879" s="2"/>
      <c r="D879" s="22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</row>
    <row r="880" spans="1:15" ht="19.5" customHeight="1" x14ac:dyDescent="0.2">
      <c r="A880" s="43"/>
      <c r="B880" s="43"/>
      <c r="C880" s="2"/>
      <c r="D880" s="22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</row>
    <row r="881" spans="1:15" ht="19.5" customHeight="1" x14ac:dyDescent="0.2">
      <c r="A881" s="43"/>
      <c r="B881" s="43"/>
      <c r="C881" s="2"/>
      <c r="D881" s="22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</row>
    <row r="882" spans="1:15" ht="19.5" customHeight="1" x14ac:dyDescent="0.2">
      <c r="A882" s="43"/>
      <c r="B882" s="43"/>
      <c r="C882" s="2"/>
      <c r="D882" s="22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</row>
    <row r="883" spans="1:15" ht="19.5" customHeight="1" x14ac:dyDescent="0.2">
      <c r="A883" s="43"/>
      <c r="B883" s="43"/>
      <c r="C883" s="2"/>
      <c r="D883" s="22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</row>
    <row r="884" spans="1:15" ht="19.5" customHeight="1" x14ac:dyDescent="0.2">
      <c r="A884" s="43"/>
      <c r="B884" s="43"/>
      <c r="C884" s="2"/>
      <c r="D884" s="22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</row>
    <row r="885" spans="1:15" ht="19.5" customHeight="1" x14ac:dyDescent="0.2">
      <c r="A885" s="43"/>
      <c r="B885" s="43"/>
      <c r="C885" s="2"/>
      <c r="D885" s="22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</row>
    <row r="886" spans="1:15" ht="19.5" customHeight="1" x14ac:dyDescent="0.2">
      <c r="A886" s="43"/>
      <c r="B886" s="43"/>
      <c r="C886" s="2"/>
      <c r="D886" s="22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</row>
    <row r="887" spans="1:15" ht="19.5" customHeight="1" x14ac:dyDescent="0.2">
      <c r="A887" s="43"/>
      <c r="B887" s="43"/>
      <c r="C887" s="2"/>
      <c r="D887" s="22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</row>
    <row r="888" spans="1:15" ht="19.5" customHeight="1" x14ac:dyDescent="0.2">
      <c r="A888" s="43"/>
      <c r="B888" s="43"/>
      <c r="C888" s="2"/>
      <c r="D888" s="22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</row>
    <row r="889" spans="1:15" ht="19.5" customHeight="1" x14ac:dyDescent="0.2">
      <c r="A889" s="43"/>
      <c r="B889" s="43"/>
      <c r="C889" s="2"/>
      <c r="D889" s="22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</row>
    <row r="890" spans="1:15" ht="19.5" customHeight="1" x14ac:dyDescent="0.2">
      <c r="A890" s="43"/>
      <c r="B890" s="43"/>
      <c r="C890" s="2"/>
      <c r="D890" s="22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</row>
    <row r="891" spans="1:15" ht="19.5" customHeight="1" x14ac:dyDescent="0.2">
      <c r="A891" s="43"/>
      <c r="B891" s="43"/>
      <c r="C891" s="2"/>
      <c r="D891" s="22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</row>
    <row r="892" spans="1:15" ht="19.5" customHeight="1" x14ac:dyDescent="0.2">
      <c r="A892" s="43"/>
      <c r="B892" s="43"/>
      <c r="C892" s="2"/>
      <c r="D892" s="22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</row>
    <row r="893" spans="1:15" ht="19.5" customHeight="1" x14ac:dyDescent="0.2">
      <c r="A893" s="43"/>
      <c r="B893" s="43"/>
      <c r="C893" s="2"/>
      <c r="D893" s="22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</row>
    <row r="894" spans="1:15" ht="19.5" customHeight="1" x14ac:dyDescent="0.2">
      <c r="A894" s="43"/>
      <c r="B894" s="43"/>
      <c r="C894" s="2"/>
      <c r="D894" s="22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</row>
    <row r="895" spans="1:15" ht="19.5" customHeight="1" x14ac:dyDescent="0.2">
      <c r="A895" s="43"/>
      <c r="B895" s="43"/>
      <c r="C895" s="2"/>
      <c r="D895" s="22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</row>
    <row r="896" spans="1:15" ht="19.5" customHeight="1" x14ac:dyDescent="0.2">
      <c r="A896" s="43"/>
      <c r="B896" s="43"/>
      <c r="C896" s="2"/>
      <c r="D896" s="22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</row>
    <row r="897" spans="1:15" ht="19.5" customHeight="1" x14ac:dyDescent="0.2">
      <c r="A897" s="43"/>
      <c r="B897" s="43"/>
      <c r="C897" s="2"/>
      <c r="D897" s="22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</row>
    <row r="898" spans="1:15" ht="19.5" customHeight="1" x14ac:dyDescent="0.2">
      <c r="A898" s="43"/>
      <c r="B898" s="43"/>
      <c r="C898" s="2"/>
      <c r="D898" s="22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</row>
    <row r="899" spans="1:15" ht="19.5" customHeight="1" x14ac:dyDescent="0.2">
      <c r="A899" s="43"/>
      <c r="B899" s="43"/>
      <c r="C899" s="2"/>
      <c r="D899" s="22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</row>
    <row r="900" spans="1:15" ht="19.5" customHeight="1" x14ac:dyDescent="0.2">
      <c r="A900" s="43"/>
      <c r="B900" s="43"/>
      <c r="C900" s="2"/>
      <c r="D900" s="22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</row>
    <row r="901" spans="1:15" ht="19.5" customHeight="1" x14ac:dyDescent="0.2">
      <c r="A901" s="43"/>
      <c r="B901" s="43"/>
      <c r="C901" s="2"/>
      <c r="D901" s="22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</row>
    <row r="902" spans="1:15" ht="19.5" customHeight="1" x14ac:dyDescent="0.2">
      <c r="A902" s="43"/>
      <c r="B902" s="43"/>
      <c r="C902" s="2"/>
      <c r="D902" s="22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</row>
    <row r="903" spans="1:15" ht="19.5" customHeight="1" x14ac:dyDescent="0.2">
      <c r="A903" s="43"/>
      <c r="B903" s="43"/>
      <c r="C903" s="2"/>
      <c r="D903" s="22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</row>
    <row r="904" spans="1:15" ht="19.5" customHeight="1" x14ac:dyDescent="0.2">
      <c r="A904" s="43"/>
      <c r="B904" s="43"/>
      <c r="C904" s="2"/>
      <c r="D904" s="22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</row>
    <row r="905" spans="1:15" ht="19.5" customHeight="1" x14ac:dyDescent="0.2">
      <c r="A905" s="43"/>
      <c r="B905" s="43"/>
      <c r="C905" s="2"/>
      <c r="D905" s="22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</row>
    <row r="906" spans="1:15" ht="19.5" customHeight="1" x14ac:dyDescent="0.2">
      <c r="A906" s="43"/>
      <c r="B906" s="43"/>
      <c r="C906" s="2"/>
      <c r="D906" s="22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</row>
    <row r="907" spans="1:15" ht="19.5" customHeight="1" x14ac:dyDescent="0.2">
      <c r="A907" s="43"/>
      <c r="B907" s="43"/>
      <c r="C907" s="2"/>
      <c r="D907" s="22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</row>
    <row r="908" spans="1:15" ht="19.5" customHeight="1" x14ac:dyDescent="0.2">
      <c r="A908" s="43"/>
      <c r="B908" s="43"/>
      <c r="C908" s="2"/>
      <c r="D908" s="22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</row>
    <row r="909" spans="1:15" ht="19.5" customHeight="1" x14ac:dyDescent="0.2">
      <c r="A909" s="43"/>
      <c r="B909" s="43"/>
      <c r="C909" s="2"/>
      <c r="D909" s="22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</row>
    <row r="910" spans="1:15" ht="19.5" customHeight="1" x14ac:dyDescent="0.2">
      <c r="A910" s="43"/>
      <c r="B910" s="43"/>
      <c r="C910" s="2"/>
      <c r="D910" s="22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</row>
    <row r="911" spans="1:15" ht="19.5" customHeight="1" x14ac:dyDescent="0.2">
      <c r="A911" s="43"/>
      <c r="B911" s="43"/>
      <c r="C911" s="2"/>
      <c r="D911" s="22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</row>
    <row r="912" spans="1:15" ht="19.5" customHeight="1" x14ac:dyDescent="0.2">
      <c r="A912" s="43"/>
      <c r="B912" s="43"/>
      <c r="C912" s="2"/>
      <c r="D912" s="22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</row>
    <row r="913" spans="1:15" ht="19.5" customHeight="1" x14ac:dyDescent="0.2">
      <c r="A913" s="43"/>
      <c r="B913" s="43"/>
      <c r="C913" s="2"/>
      <c r="D913" s="22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</row>
    <row r="914" spans="1:15" ht="19.5" customHeight="1" x14ac:dyDescent="0.2">
      <c r="A914" s="43"/>
      <c r="B914" s="43"/>
      <c r="C914" s="2"/>
      <c r="D914" s="22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</row>
    <row r="915" spans="1:15" ht="19.5" customHeight="1" x14ac:dyDescent="0.2">
      <c r="A915" s="43"/>
      <c r="B915" s="43"/>
      <c r="C915" s="2"/>
      <c r="D915" s="22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</row>
    <row r="916" spans="1:15" ht="19.5" customHeight="1" x14ac:dyDescent="0.2">
      <c r="A916" s="43"/>
      <c r="B916" s="43"/>
      <c r="C916" s="2"/>
      <c r="D916" s="22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</row>
    <row r="917" spans="1:15" ht="19.5" customHeight="1" x14ac:dyDescent="0.2">
      <c r="A917" s="43"/>
      <c r="B917" s="43"/>
      <c r="C917" s="2"/>
      <c r="D917" s="22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</row>
    <row r="918" spans="1:15" ht="19.5" customHeight="1" x14ac:dyDescent="0.2">
      <c r="A918" s="43"/>
      <c r="B918" s="43"/>
      <c r="C918" s="2"/>
      <c r="D918" s="22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</row>
    <row r="919" spans="1:15" ht="19.5" customHeight="1" x14ac:dyDescent="0.2">
      <c r="A919" s="43"/>
      <c r="B919" s="43"/>
      <c r="C919" s="2"/>
      <c r="D919" s="22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</row>
    <row r="920" spans="1:15" ht="19.5" customHeight="1" x14ac:dyDescent="0.2">
      <c r="A920" s="43"/>
      <c r="B920" s="43"/>
      <c r="C920" s="2"/>
      <c r="D920" s="22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</row>
    <row r="921" spans="1:15" ht="19.5" customHeight="1" x14ac:dyDescent="0.2">
      <c r="A921" s="43"/>
      <c r="B921" s="43"/>
      <c r="C921" s="2"/>
      <c r="D921" s="22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</row>
    <row r="922" spans="1:15" ht="19.5" customHeight="1" x14ac:dyDescent="0.2">
      <c r="A922" s="43"/>
      <c r="B922" s="43"/>
      <c r="C922" s="2"/>
      <c r="D922" s="22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</row>
    <row r="923" spans="1:15" ht="19.5" customHeight="1" x14ac:dyDescent="0.2">
      <c r="A923" s="43"/>
      <c r="B923" s="43"/>
      <c r="C923" s="2"/>
      <c r="D923" s="22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</row>
    <row r="924" spans="1:15" ht="19.5" customHeight="1" x14ac:dyDescent="0.2">
      <c r="A924" s="43"/>
      <c r="B924" s="43"/>
      <c r="C924" s="2"/>
      <c r="D924" s="22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</row>
    <row r="925" spans="1:15" ht="19.5" customHeight="1" x14ac:dyDescent="0.2">
      <c r="A925" s="43"/>
      <c r="B925" s="43"/>
      <c r="C925" s="2"/>
      <c r="D925" s="22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</row>
    <row r="926" spans="1:15" ht="19.5" customHeight="1" x14ac:dyDescent="0.2">
      <c r="A926" s="43"/>
      <c r="B926" s="43"/>
      <c r="C926" s="2"/>
      <c r="D926" s="22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</row>
    <row r="927" spans="1:15" ht="19.5" customHeight="1" x14ac:dyDescent="0.2">
      <c r="A927" s="43"/>
      <c r="B927" s="43"/>
      <c r="C927" s="2"/>
      <c r="D927" s="22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</row>
    <row r="928" spans="1:15" ht="19.5" customHeight="1" x14ac:dyDescent="0.2">
      <c r="A928" s="43"/>
      <c r="B928" s="43"/>
      <c r="C928" s="2"/>
      <c r="D928" s="22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</row>
    <row r="929" spans="1:15" ht="19.5" customHeight="1" x14ac:dyDescent="0.2">
      <c r="A929" s="43"/>
      <c r="B929" s="43"/>
      <c r="C929" s="2"/>
      <c r="D929" s="22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</row>
    <row r="930" spans="1:15" ht="19.5" customHeight="1" x14ac:dyDescent="0.2">
      <c r="A930" s="43"/>
      <c r="B930" s="43"/>
      <c r="C930" s="2"/>
      <c r="D930" s="22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</row>
    <row r="931" spans="1:15" ht="19.5" customHeight="1" x14ac:dyDescent="0.2">
      <c r="A931" s="43"/>
      <c r="B931" s="43"/>
      <c r="C931" s="2"/>
      <c r="D931" s="22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</row>
    <row r="932" spans="1:15" ht="19.5" customHeight="1" x14ac:dyDescent="0.2">
      <c r="A932" s="43"/>
      <c r="B932" s="43"/>
      <c r="C932" s="2"/>
      <c r="D932" s="22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</row>
    <row r="933" spans="1:15" ht="19.5" customHeight="1" x14ac:dyDescent="0.2">
      <c r="A933" s="43"/>
      <c r="B933" s="43"/>
      <c r="C933" s="2"/>
      <c r="D933" s="22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</row>
    <row r="934" spans="1:15" ht="19.5" customHeight="1" x14ac:dyDescent="0.2">
      <c r="A934" s="43"/>
      <c r="B934" s="43"/>
      <c r="C934" s="2"/>
      <c r="D934" s="22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</row>
    <row r="935" spans="1:15" ht="19.5" customHeight="1" x14ac:dyDescent="0.2">
      <c r="A935" s="43"/>
      <c r="B935" s="43"/>
      <c r="C935" s="2"/>
      <c r="D935" s="22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</row>
    <row r="936" spans="1:15" ht="19.5" customHeight="1" x14ac:dyDescent="0.2">
      <c r="A936" s="43"/>
      <c r="B936" s="43"/>
      <c r="C936" s="2"/>
      <c r="D936" s="22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</row>
    <row r="937" spans="1:15" ht="19.5" customHeight="1" x14ac:dyDescent="0.2">
      <c r="A937" s="43"/>
      <c r="B937" s="43"/>
      <c r="C937" s="2"/>
      <c r="D937" s="22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</row>
    <row r="938" spans="1:15" ht="19.5" customHeight="1" x14ac:dyDescent="0.2">
      <c r="A938" s="43"/>
      <c r="B938" s="43"/>
      <c r="C938" s="2"/>
      <c r="D938" s="22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</row>
    <row r="939" spans="1:15" ht="19.5" customHeight="1" x14ac:dyDescent="0.2">
      <c r="A939" s="43"/>
      <c r="B939" s="43"/>
      <c r="C939" s="2"/>
      <c r="D939" s="22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</row>
    <row r="940" spans="1:15" ht="19.5" customHeight="1" x14ac:dyDescent="0.2">
      <c r="A940" s="43"/>
      <c r="B940" s="43"/>
      <c r="C940" s="2"/>
      <c r="D940" s="22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</row>
    <row r="941" spans="1:15" ht="19.5" customHeight="1" x14ac:dyDescent="0.2">
      <c r="A941" s="43"/>
      <c r="B941" s="43"/>
      <c r="C941" s="2"/>
      <c r="D941" s="22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</row>
    <row r="942" spans="1:15" ht="19.5" customHeight="1" x14ac:dyDescent="0.2">
      <c r="A942" s="43"/>
      <c r="B942" s="43"/>
      <c r="C942" s="2"/>
      <c r="D942" s="22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</row>
    <row r="943" spans="1:15" ht="19.5" customHeight="1" x14ac:dyDescent="0.2">
      <c r="A943" s="43"/>
      <c r="B943" s="43"/>
      <c r="C943" s="2"/>
      <c r="D943" s="22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</row>
    <row r="944" spans="1:15" ht="19.5" customHeight="1" x14ac:dyDescent="0.2">
      <c r="A944" s="43"/>
      <c r="B944" s="43"/>
      <c r="C944" s="2"/>
      <c r="D944" s="22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</row>
    <row r="945" spans="1:15" ht="19.5" customHeight="1" x14ac:dyDescent="0.2">
      <c r="A945" s="43"/>
      <c r="B945" s="43"/>
      <c r="C945" s="2"/>
      <c r="D945" s="22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</row>
    <row r="946" spans="1:15" ht="19.5" customHeight="1" x14ac:dyDescent="0.2">
      <c r="A946" s="43"/>
      <c r="B946" s="43"/>
      <c r="C946" s="2"/>
      <c r="D946" s="22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</row>
    <row r="947" spans="1:15" ht="19.5" customHeight="1" x14ac:dyDescent="0.2">
      <c r="A947" s="43"/>
      <c r="B947" s="43"/>
      <c r="C947" s="2"/>
      <c r="D947" s="22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</row>
    <row r="948" spans="1:15" ht="19.5" customHeight="1" x14ac:dyDescent="0.2">
      <c r="A948" s="43"/>
      <c r="B948" s="43"/>
      <c r="C948" s="2"/>
      <c r="D948" s="22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</row>
    <row r="949" spans="1:15" ht="19.5" customHeight="1" x14ac:dyDescent="0.2">
      <c r="A949" s="43"/>
      <c r="B949" s="43"/>
      <c r="C949" s="2"/>
      <c r="D949" s="22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</row>
    <row r="950" spans="1:15" ht="19.5" customHeight="1" x14ac:dyDescent="0.2">
      <c r="A950" s="43"/>
      <c r="B950" s="43"/>
      <c r="C950" s="2"/>
      <c r="D950" s="22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</row>
    <row r="951" spans="1:15" ht="19.5" customHeight="1" x14ac:dyDescent="0.2">
      <c r="A951" s="43"/>
      <c r="B951" s="43"/>
      <c r="C951" s="2"/>
      <c r="D951" s="22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</row>
    <row r="952" spans="1:15" ht="19.5" customHeight="1" x14ac:dyDescent="0.2">
      <c r="A952" s="43"/>
      <c r="B952" s="43"/>
      <c r="C952" s="2"/>
      <c r="D952" s="22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</row>
    <row r="953" spans="1:15" ht="19.5" customHeight="1" x14ac:dyDescent="0.2">
      <c r="A953" s="43"/>
      <c r="B953" s="43"/>
      <c r="C953" s="2"/>
      <c r="D953" s="22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</row>
    <row r="954" spans="1:15" ht="19.5" customHeight="1" x14ac:dyDescent="0.2">
      <c r="A954" s="43"/>
      <c r="B954" s="43"/>
      <c r="C954" s="2"/>
      <c r="D954" s="22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</row>
    <row r="955" spans="1:15" ht="19.5" customHeight="1" x14ac:dyDescent="0.2">
      <c r="A955" s="43"/>
      <c r="B955" s="43"/>
      <c r="C955" s="2"/>
      <c r="D955" s="22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</row>
    <row r="956" spans="1:15" ht="19.5" customHeight="1" x14ac:dyDescent="0.2">
      <c r="A956" s="43"/>
      <c r="B956" s="43"/>
      <c r="C956" s="2"/>
      <c r="D956" s="22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</row>
    <row r="957" spans="1:15" ht="19.5" customHeight="1" x14ac:dyDescent="0.2">
      <c r="A957" s="43"/>
      <c r="B957" s="43"/>
      <c r="C957" s="2"/>
      <c r="D957" s="22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</row>
    <row r="958" spans="1:15" ht="19.5" customHeight="1" x14ac:dyDescent="0.2">
      <c r="A958" s="43"/>
      <c r="B958" s="43"/>
      <c r="C958" s="2"/>
      <c r="D958" s="22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</row>
    <row r="959" spans="1:15" ht="19.5" customHeight="1" x14ac:dyDescent="0.2">
      <c r="A959" s="43"/>
      <c r="B959" s="43"/>
      <c r="C959" s="2"/>
      <c r="D959" s="22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</row>
    <row r="960" spans="1:15" ht="19.5" customHeight="1" x14ac:dyDescent="0.2">
      <c r="A960" s="43"/>
      <c r="B960" s="43"/>
      <c r="C960" s="2"/>
      <c r="D960" s="22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</row>
    <row r="961" spans="1:15" ht="19.5" customHeight="1" x14ac:dyDescent="0.2">
      <c r="A961" s="43"/>
      <c r="B961" s="43"/>
      <c r="C961" s="2"/>
      <c r="D961" s="22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</row>
    <row r="962" spans="1:15" ht="19.5" customHeight="1" x14ac:dyDescent="0.2">
      <c r="A962" s="43"/>
      <c r="B962" s="43"/>
      <c r="C962" s="2"/>
      <c r="D962" s="22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</row>
    <row r="963" spans="1:15" ht="19.5" customHeight="1" x14ac:dyDescent="0.2">
      <c r="A963" s="43"/>
      <c r="B963" s="43"/>
      <c r="C963" s="2"/>
      <c r="D963" s="22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</row>
    <row r="964" spans="1:15" ht="19.5" customHeight="1" x14ac:dyDescent="0.2">
      <c r="A964" s="43"/>
      <c r="B964" s="43"/>
      <c r="C964" s="2"/>
      <c r="D964" s="22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</row>
    <row r="965" spans="1:15" ht="19.5" customHeight="1" x14ac:dyDescent="0.2">
      <c r="A965" s="43"/>
      <c r="B965" s="43"/>
      <c r="C965" s="2"/>
      <c r="D965" s="22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</row>
    <row r="966" spans="1:15" ht="19.5" customHeight="1" x14ac:dyDescent="0.2">
      <c r="A966" s="43"/>
      <c r="B966" s="43"/>
      <c r="C966" s="2"/>
      <c r="D966" s="22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</row>
    <row r="967" spans="1:15" ht="19.5" customHeight="1" x14ac:dyDescent="0.2">
      <c r="A967" s="43"/>
      <c r="B967" s="43"/>
      <c r="C967" s="2"/>
      <c r="D967" s="22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</row>
    <row r="968" spans="1:15" ht="19.5" customHeight="1" x14ac:dyDescent="0.2">
      <c r="A968" s="43"/>
      <c r="B968" s="43"/>
      <c r="C968" s="2"/>
      <c r="D968" s="22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</row>
    <row r="969" spans="1:15" ht="19.5" customHeight="1" x14ac:dyDescent="0.2">
      <c r="A969" s="43"/>
      <c r="B969" s="43"/>
      <c r="C969" s="2"/>
      <c r="D969" s="22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</row>
    <row r="970" spans="1:15" ht="19.5" customHeight="1" x14ac:dyDescent="0.2">
      <c r="A970" s="43"/>
      <c r="B970" s="43"/>
      <c r="C970" s="2"/>
      <c r="D970" s="22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</row>
    <row r="971" spans="1:15" ht="19.5" customHeight="1" x14ac:dyDescent="0.2">
      <c r="A971" s="43"/>
      <c r="B971" s="43"/>
      <c r="C971" s="2"/>
      <c r="D971" s="22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</row>
    <row r="972" spans="1:15" ht="19.5" customHeight="1" x14ac:dyDescent="0.2">
      <c r="A972" s="43"/>
      <c r="B972" s="43"/>
      <c r="C972" s="2"/>
      <c r="D972" s="22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</row>
    <row r="973" spans="1:15" ht="19.5" customHeight="1" x14ac:dyDescent="0.2">
      <c r="A973" s="43"/>
      <c r="B973" s="43"/>
      <c r="C973" s="2"/>
      <c r="D973" s="22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</row>
    <row r="974" spans="1:15" ht="19.5" customHeight="1" x14ac:dyDescent="0.2">
      <c r="A974" s="43"/>
      <c r="B974" s="43"/>
      <c r="C974" s="2"/>
      <c r="D974" s="22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</row>
    <row r="975" spans="1:15" ht="19.5" customHeight="1" x14ac:dyDescent="0.2">
      <c r="A975" s="43"/>
      <c r="B975" s="43"/>
      <c r="C975" s="2"/>
      <c r="D975" s="22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</row>
    <row r="976" spans="1:15" ht="19.5" customHeight="1" x14ac:dyDescent="0.2">
      <c r="A976" s="43"/>
      <c r="B976" s="43"/>
      <c r="C976" s="2"/>
      <c r="D976" s="22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</row>
    <row r="977" spans="1:15" ht="19.5" customHeight="1" x14ac:dyDescent="0.2">
      <c r="A977" s="43"/>
      <c r="B977" s="43"/>
      <c r="C977" s="2"/>
      <c r="D977" s="22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</row>
    <row r="978" spans="1:15" ht="19.5" customHeight="1" x14ac:dyDescent="0.2">
      <c r="A978" s="43"/>
      <c r="B978" s="43"/>
      <c r="C978" s="2"/>
      <c r="D978" s="22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</row>
    <row r="979" spans="1:15" ht="19.5" customHeight="1" x14ac:dyDescent="0.2">
      <c r="A979" s="43"/>
      <c r="B979" s="43"/>
      <c r="C979" s="2"/>
      <c r="D979" s="22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</row>
    <row r="980" spans="1:15" ht="19.5" customHeight="1" x14ac:dyDescent="0.2">
      <c r="A980" s="43"/>
      <c r="B980" s="43"/>
      <c r="C980" s="2"/>
      <c r="D980" s="22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</row>
    <row r="981" spans="1:15" ht="19.5" customHeight="1" x14ac:dyDescent="0.2">
      <c r="A981" s="43"/>
      <c r="B981" s="43"/>
      <c r="C981" s="2"/>
      <c r="D981" s="22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</row>
    <row r="982" spans="1:15" ht="19.5" customHeight="1" x14ac:dyDescent="0.2">
      <c r="A982" s="43"/>
      <c r="B982" s="43"/>
      <c r="C982" s="2"/>
      <c r="D982" s="22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</row>
    <row r="983" spans="1:15" ht="19.5" customHeight="1" x14ac:dyDescent="0.2">
      <c r="A983" s="43"/>
      <c r="B983" s="43"/>
      <c r="C983" s="2"/>
      <c r="D983" s="22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</row>
    <row r="984" spans="1:15" ht="19.5" customHeight="1" x14ac:dyDescent="0.2">
      <c r="A984" s="43"/>
      <c r="B984" s="43"/>
      <c r="C984" s="2"/>
      <c r="D984" s="22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</row>
    <row r="985" spans="1:15" ht="19.5" customHeight="1" x14ac:dyDescent="0.2">
      <c r="A985" s="43"/>
      <c r="B985" s="43"/>
      <c r="C985" s="2"/>
      <c r="D985" s="22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</row>
    <row r="986" spans="1:15" ht="19.5" customHeight="1" x14ac:dyDescent="0.2">
      <c r="A986" s="43"/>
      <c r="B986" s="43"/>
      <c r="C986" s="2"/>
      <c r="D986" s="22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</row>
    <row r="987" spans="1:15" ht="19.5" customHeight="1" x14ac:dyDescent="0.2">
      <c r="A987" s="43"/>
      <c r="B987" s="43"/>
      <c r="C987" s="2"/>
      <c r="D987" s="22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</row>
    <row r="988" spans="1:15" ht="19.5" customHeight="1" x14ac:dyDescent="0.2">
      <c r="A988" s="43"/>
      <c r="B988" s="43"/>
      <c r="C988" s="2"/>
      <c r="D988" s="22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</row>
    <row r="989" spans="1:15" ht="19.5" customHeight="1" x14ac:dyDescent="0.2">
      <c r="A989" s="43"/>
      <c r="B989" s="43"/>
      <c r="C989" s="2"/>
      <c r="D989" s="22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</row>
    <row r="990" spans="1:15" ht="19.5" customHeight="1" x14ac:dyDescent="0.2">
      <c r="A990" s="43"/>
      <c r="B990" s="43"/>
      <c r="C990" s="2"/>
      <c r="D990" s="22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</row>
    <row r="991" spans="1:15" ht="19.5" customHeight="1" x14ac:dyDescent="0.2">
      <c r="A991" s="43"/>
      <c r="B991" s="43"/>
      <c r="C991" s="2"/>
      <c r="D991" s="22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</row>
    <row r="992" spans="1:15" ht="19.5" customHeight="1" x14ac:dyDescent="0.2">
      <c r="A992" s="43"/>
      <c r="B992" s="43"/>
      <c r="C992" s="2"/>
      <c r="D992" s="22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</row>
    <row r="993" spans="1:15" ht="19.5" customHeight="1" x14ac:dyDescent="0.2">
      <c r="A993" s="43"/>
      <c r="B993" s="43"/>
      <c r="C993" s="2"/>
      <c r="D993" s="22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</row>
    <row r="994" spans="1:15" ht="19.5" customHeight="1" x14ac:dyDescent="0.2">
      <c r="A994" s="43"/>
      <c r="B994" s="43"/>
      <c r="C994" s="2"/>
      <c r="D994" s="22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</row>
    <row r="995" spans="1:15" ht="19.5" customHeight="1" x14ac:dyDescent="0.2">
      <c r="A995" s="43"/>
      <c r="B995" s="43"/>
      <c r="C995" s="2"/>
      <c r="D995" s="22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</row>
    <row r="996" spans="1:15" ht="19.5" customHeight="1" x14ac:dyDescent="0.2">
      <c r="A996" s="43"/>
      <c r="B996" s="43"/>
      <c r="C996" s="2"/>
      <c r="D996" s="22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</row>
    <row r="997" spans="1:15" ht="19.5" customHeight="1" x14ac:dyDescent="0.2">
      <c r="A997" s="43"/>
      <c r="B997" s="43"/>
      <c r="C997" s="2"/>
      <c r="D997" s="22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</row>
    <row r="998" spans="1:15" ht="19.5" customHeight="1" x14ac:dyDescent="0.2">
      <c r="A998" s="43"/>
      <c r="B998" s="43"/>
      <c r="C998" s="2"/>
      <c r="D998" s="22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</row>
    <row r="999" spans="1:15" ht="19.5" customHeight="1" x14ac:dyDescent="0.2">
      <c r="A999" s="43"/>
      <c r="B999" s="43"/>
      <c r="C999" s="2"/>
      <c r="D999" s="22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</row>
    <row r="1000" spans="1:15" ht="19.5" customHeight="1" x14ac:dyDescent="0.2">
      <c r="A1000" s="43"/>
      <c r="B1000" s="43"/>
      <c r="C1000" s="2"/>
      <c r="D1000" s="22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</row>
    <row r="1001" spans="1:15" ht="19.5" customHeight="1" x14ac:dyDescent="0.2">
      <c r="A1001" s="43"/>
      <c r="B1001" s="43"/>
      <c r="C1001" s="2"/>
      <c r="D1001" s="22"/>
      <c r="E1001" s="43"/>
      <c r="F1001" s="43"/>
      <c r="G1001" s="43"/>
      <c r="H1001" s="43"/>
      <c r="I1001" s="43"/>
      <c r="J1001" s="43"/>
      <c r="K1001" s="43"/>
      <c r="L1001" s="43"/>
      <c r="M1001" s="43"/>
      <c r="N1001" s="43"/>
      <c r="O1001" s="43"/>
    </row>
    <row r="1002" spans="1:15" ht="19.5" customHeight="1" x14ac:dyDescent="0.2">
      <c r="A1002" s="43"/>
      <c r="B1002" s="43"/>
      <c r="C1002" s="2"/>
      <c r="D1002" s="22"/>
      <c r="E1002" s="43"/>
      <c r="F1002" s="43"/>
      <c r="G1002" s="43"/>
      <c r="H1002" s="43"/>
      <c r="I1002" s="43"/>
      <c r="J1002" s="43"/>
      <c r="K1002" s="43"/>
      <c r="L1002" s="43"/>
      <c r="M1002" s="43"/>
      <c r="N1002" s="43"/>
      <c r="O1002" s="43"/>
    </row>
    <row r="1003" spans="1:15" ht="19.5" customHeight="1" x14ac:dyDescent="0.2">
      <c r="A1003" s="43"/>
      <c r="B1003" s="43"/>
      <c r="C1003" s="2"/>
      <c r="D1003" s="22"/>
      <c r="E1003" s="43"/>
      <c r="F1003" s="43"/>
      <c r="G1003" s="43"/>
      <c r="H1003" s="43"/>
      <c r="I1003" s="43"/>
      <c r="J1003" s="43"/>
      <c r="K1003" s="43"/>
      <c r="L1003" s="43"/>
      <c r="M1003" s="43"/>
      <c r="N1003" s="43"/>
      <c r="O1003" s="43"/>
    </row>
    <row r="1004" spans="1:15" ht="19.5" customHeight="1" x14ac:dyDescent="0.2">
      <c r="A1004" s="43"/>
      <c r="B1004" s="43"/>
      <c r="C1004" s="2"/>
      <c r="D1004" s="22"/>
      <c r="E1004" s="43"/>
      <c r="F1004" s="43"/>
      <c r="G1004" s="43"/>
      <c r="H1004" s="43"/>
      <c r="I1004" s="43"/>
      <c r="J1004" s="43"/>
      <c r="K1004" s="43"/>
      <c r="L1004" s="43"/>
      <c r="M1004" s="43"/>
      <c r="N1004" s="43"/>
      <c r="O1004" s="43"/>
    </row>
    <row r="1005" spans="1:15" ht="19.5" customHeight="1" x14ac:dyDescent="0.2">
      <c r="A1005" s="43"/>
      <c r="B1005" s="43"/>
      <c r="C1005" s="2"/>
      <c r="D1005" s="22"/>
      <c r="E1005" s="43"/>
      <c r="F1005" s="43"/>
      <c r="G1005" s="43"/>
      <c r="H1005" s="43"/>
      <c r="I1005" s="43"/>
      <c r="J1005" s="43"/>
      <c r="K1005" s="43"/>
      <c r="L1005" s="43"/>
      <c r="M1005" s="43"/>
      <c r="N1005" s="43"/>
      <c r="O1005" s="43"/>
    </row>
    <row r="1006" spans="1:15" ht="19.5" customHeight="1" x14ac:dyDescent="0.2">
      <c r="A1006" s="43"/>
      <c r="B1006" s="43"/>
      <c r="C1006" s="2"/>
      <c r="D1006" s="22"/>
      <c r="E1006" s="43"/>
      <c r="F1006" s="43"/>
      <c r="G1006" s="43"/>
      <c r="H1006" s="43"/>
      <c r="I1006" s="43"/>
      <c r="J1006" s="43"/>
      <c r="K1006" s="43"/>
      <c r="L1006" s="43"/>
      <c r="M1006" s="43"/>
      <c r="N1006" s="43"/>
      <c r="O1006" s="43"/>
    </row>
    <row r="1007" spans="1:15" ht="19.5" customHeight="1" x14ac:dyDescent="0.2">
      <c r="A1007" s="43"/>
      <c r="B1007" s="43"/>
      <c r="C1007" s="2"/>
      <c r="D1007" s="22"/>
      <c r="E1007" s="43"/>
      <c r="F1007" s="43"/>
      <c r="G1007" s="43"/>
      <c r="H1007" s="43"/>
      <c r="I1007" s="43"/>
      <c r="J1007" s="43"/>
      <c r="K1007" s="43"/>
      <c r="L1007" s="43"/>
      <c r="M1007" s="43"/>
      <c r="N1007" s="43"/>
      <c r="O1007" s="43"/>
    </row>
    <row r="1008" spans="1:15" ht="19.5" customHeight="1" x14ac:dyDescent="0.2">
      <c r="A1008" s="43"/>
      <c r="B1008" s="43"/>
      <c r="C1008" s="2"/>
      <c r="D1008" s="22"/>
      <c r="E1008" s="43"/>
      <c r="F1008" s="43"/>
      <c r="G1008" s="43"/>
      <c r="H1008" s="43"/>
      <c r="I1008" s="43"/>
      <c r="J1008" s="43"/>
      <c r="K1008" s="43"/>
      <c r="L1008" s="43"/>
      <c r="M1008" s="43"/>
      <c r="N1008" s="43"/>
      <c r="O1008" s="43"/>
    </row>
    <row r="1009" spans="1:15" ht="19.5" customHeight="1" x14ac:dyDescent="0.2">
      <c r="A1009" s="43"/>
      <c r="B1009" s="43"/>
      <c r="C1009" s="2"/>
      <c r="D1009" s="22"/>
      <c r="E1009" s="43"/>
      <c r="F1009" s="43"/>
      <c r="G1009" s="43"/>
      <c r="H1009" s="43"/>
      <c r="I1009" s="43"/>
      <c r="J1009" s="43"/>
      <c r="K1009" s="43"/>
      <c r="L1009" s="43"/>
      <c r="M1009" s="43"/>
      <c r="N1009" s="43"/>
      <c r="O1009" s="43"/>
    </row>
    <row r="1010" spans="1:15" ht="19.5" customHeight="1" x14ac:dyDescent="0.2">
      <c r="A1010" s="43"/>
      <c r="B1010" s="43"/>
      <c r="C1010" s="2"/>
      <c r="D1010" s="22"/>
      <c r="E1010" s="43"/>
      <c r="F1010" s="43"/>
      <c r="G1010" s="43"/>
      <c r="H1010" s="43"/>
      <c r="I1010" s="43"/>
      <c r="J1010" s="43"/>
      <c r="K1010" s="43"/>
      <c r="L1010" s="43"/>
      <c r="M1010" s="43"/>
      <c r="N1010" s="43"/>
      <c r="O1010" s="43"/>
    </row>
    <row r="1011" spans="1:15" ht="19.5" customHeight="1" x14ac:dyDescent="0.2">
      <c r="A1011" s="43"/>
      <c r="B1011" s="43"/>
      <c r="C1011" s="2"/>
      <c r="D1011" s="22"/>
      <c r="E1011" s="43"/>
      <c r="F1011" s="43"/>
      <c r="G1011" s="43"/>
      <c r="H1011" s="43"/>
      <c r="I1011" s="43"/>
      <c r="J1011" s="43"/>
      <c r="K1011" s="43"/>
      <c r="L1011" s="43"/>
      <c r="M1011" s="43"/>
      <c r="N1011" s="43"/>
      <c r="O1011" s="43"/>
    </row>
    <row r="1012" spans="1:15" ht="19.5" customHeight="1" x14ac:dyDescent="0.2">
      <c r="A1012" s="43"/>
      <c r="B1012" s="43"/>
      <c r="C1012" s="2"/>
      <c r="D1012" s="22"/>
      <c r="E1012" s="43"/>
      <c r="F1012" s="43"/>
      <c r="G1012" s="43"/>
      <c r="H1012" s="43"/>
      <c r="I1012" s="43"/>
      <c r="J1012" s="43"/>
      <c r="K1012" s="43"/>
      <c r="L1012" s="43"/>
      <c r="M1012" s="43"/>
      <c r="N1012" s="43"/>
      <c r="O1012" s="43"/>
    </row>
    <row r="1013" spans="1:15" ht="19.5" customHeight="1" x14ac:dyDescent="0.2">
      <c r="A1013" s="43"/>
      <c r="B1013" s="43"/>
      <c r="C1013" s="2"/>
      <c r="D1013" s="22"/>
      <c r="E1013" s="43"/>
      <c r="F1013" s="43"/>
      <c r="G1013" s="43"/>
      <c r="H1013" s="43"/>
      <c r="I1013" s="43"/>
      <c r="J1013" s="43"/>
      <c r="K1013" s="43"/>
      <c r="L1013" s="43"/>
      <c r="M1013" s="43"/>
      <c r="N1013" s="43"/>
      <c r="O1013" s="43"/>
    </row>
    <row r="1014" spans="1:15" ht="19.5" customHeight="1" x14ac:dyDescent="0.2">
      <c r="A1014" s="43"/>
      <c r="B1014" s="43"/>
      <c r="C1014" s="2"/>
      <c r="D1014" s="22"/>
      <c r="E1014" s="43"/>
      <c r="F1014" s="43"/>
      <c r="G1014" s="43"/>
      <c r="H1014" s="43"/>
      <c r="I1014" s="43"/>
      <c r="J1014" s="43"/>
      <c r="K1014" s="43"/>
      <c r="L1014" s="43"/>
      <c r="M1014" s="43"/>
      <c r="N1014" s="43"/>
      <c r="O1014" s="43"/>
    </row>
    <row r="1015" spans="1:15" ht="19.5" customHeight="1" x14ac:dyDescent="0.2">
      <c r="A1015" s="43"/>
      <c r="B1015" s="43"/>
      <c r="C1015" s="2"/>
      <c r="D1015" s="22"/>
      <c r="E1015" s="43"/>
      <c r="F1015" s="43"/>
      <c r="G1015" s="43"/>
      <c r="H1015" s="43"/>
      <c r="I1015" s="43"/>
      <c r="J1015" s="43"/>
      <c r="K1015" s="43"/>
      <c r="L1015" s="43"/>
      <c r="M1015" s="43"/>
      <c r="N1015" s="43"/>
      <c r="O1015" s="43"/>
    </row>
    <row r="1016" spans="1:15" ht="19.5" customHeight="1" x14ac:dyDescent="0.2">
      <c r="A1016" s="43"/>
      <c r="B1016" s="43"/>
      <c r="C1016" s="2"/>
      <c r="D1016" s="22"/>
      <c r="E1016" s="43"/>
      <c r="F1016" s="43"/>
      <c r="G1016" s="43"/>
      <c r="H1016" s="43"/>
      <c r="I1016" s="43"/>
      <c r="J1016" s="43"/>
      <c r="K1016" s="43"/>
      <c r="L1016" s="43"/>
      <c r="M1016" s="43"/>
      <c r="N1016" s="43"/>
      <c r="O1016" s="43"/>
    </row>
    <row r="1017" spans="1:15" ht="19.5" customHeight="1" x14ac:dyDescent="0.2">
      <c r="A1017" s="43"/>
      <c r="B1017" s="43"/>
      <c r="C1017" s="2"/>
      <c r="D1017" s="22"/>
      <c r="E1017" s="43"/>
      <c r="F1017" s="43"/>
      <c r="G1017" s="43"/>
      <c r="H1017" s="43"/>
      <c r="I1017" s="43"/>
      <c r="J1017" s="43"/>
      <c r="K1017" s="43"/>
      <c r="L1017" s="43"/>
      <c r="M1017" s="43"/>
      <c r="N1017" s="43"/>
      <c r="O1017" s="43"/>
    </row>
    <row r="1018" spans="1:15" ht="15" customHeight="1" x14ac:dyDescent="0.2">
      <c r="A1018" s="43"/>
      <c r="B1018" s="43"/>
      <c r="C1018" s="2"/>
      <c r="D1018" s="22"/>
      <c r="E1018" s="43"/>
      <c r="F1018" s="43"/>
      <c r="G1018" s="43"/>
      <c r="H1018" s="43"/>
      <c r="I1018" s="43"/>
      <c r="J1018" s="43"/>
      <c r="K1018" s="43"/>
      <c r="L1018" s="43"/>
    </row>
    <row r="1019" spans="1:15" ht="15" customHeight="1" x14ac:dyDescent="0.2">
      <c r="A1019" s="43"/>
      <c r="B1019" s="43"/>
      <c r="C1019" s="2"/>
      <c r="D1019" s="22"/>
      <c r="E1019" s="43"/>
      <c r="F1019" s="43"/>
      <c r="G1019" s="43"/>
      <c r="H1019" s="43"/>
      <c r="I1019" s="43"/>
      <c r="J1019" s="43"/>
      <c r="K1019" s="43"/>
      <c r="L1019" s="43"/>
    </row>
    <row r="1020" spans="1:15" ht="15" customHeight="1" x14ac:dyDescent="0.2">
      <c r="A1020" s="43"/>
      <c r="B1020" s="43"/>
      <c r="C1020" s="2"/>
      <c r="D1020" s="22"/>
      <c r="E1020" s="43"/>
      <c r="F1020" s="43"/>
      <c r="G1020" s="43"/>
      <c r="H1020" s="43"/>
      <c r="I1020" s="43"/>
      <c r="J1020" s="43"/>
      <c r="K1020" s="43"/>
      <c r="L1020" s="43"/>
    </row>
    <row r="1021" spans="1:15" ht="15" customHeight="1" x14ac:dyDescent="0.2">
      <c r="A1021" s="43"/>
      <c r="B1021" s="43"/>
      <c r="C1021" s="2"/>
      <c r="D1021" s="22"/>
      <c r="E1021" s="43"/>
      <c r="F1021" s="43"/>
      <c r="G1021" s="43"/>
      <c r="H1021" s="43"/>
      <c r="I1021" s="43"/>
      <c r="J1021" s="43"/>
      <c r="K1021" s="43"/>
      <c r="L1021" s="43"/>
    </row>
  </sheetData>
  <sheetProtection algorithmName="SHA-512" hashValue="y7MZ45KOILaafD5fSuOANsV+EsUbNaSyEh0SS9sZEPyMmgjujQUHxtFp3k3TkPLUev2zNgpeVCICwjtPgqFAcA==" saltValue="rAK7t3TM5oXsfcS/m5aaVA==" spinCount="100000" sheet="1" formatCells="0" formatColumns="0" formatRows="0" selectLockedCells="1"/>
  <autoFilter ref="A13:L14" xr:uid="{00000000-0009-0000-0000-000005000000}"/>
  <mergeCells count="147">
    <mergeCell ref="A74:A76"/>
    <mergeCell ref="B74:B76"/>
    <mergeCell ref="A71:A73"/>
    <mergeCell ref="B71:B73"/>
    <mergeCell ref="C74:C76"/>
    <mergeCell ref="D74:D76"/>
    <mergeCell ref="A52:A53"/>
    <mergeCell ref="A54:A55"/>
    <mergeCell ref="A56:A57"/>
    <mergeCell ref="A58:A59"/>
    <mergeCell ref="B60:B61"/>
    <mergeCell ref="C71:C73"/>
    <mergeCell ref="A62:A63"/>
    <mergeCell ref="A60:A61"/>
    <mergeCell ref="D54:D55"/>
    <mergeCell ref="D56:D57"/>
    <mergeCell ref="A64:A65"/>
    <mergeCell ref="B64:B65"/>
    <mergeCell ref="C64:C65"/>
    <mergeCell ref="D64:D65"/>
    <mergeCell ref="B66:B67"/>
    <mergeCell ref="C66:C67"/>
    <mergeCell ref="D66:D67"/>
    <mergeCell ref="C56:C57"/>
    <mergeCell ref="K13:K14"/>
    <mergeCell ref="L13:L14"/>
    <mergeCell ref="C18:C19"/>
    <mergeCell ref="D18:D19"/>
    <mergeCell ref="H74:H76"/>
    <mergeCell ref="D40:D41"/>
    <mergeCell ref="D42:D43"/>
    <mergeCell ref="D60:D61"/>
    <mergeCell ref="I74:I76"/>
    <mergeCell ref="J74:J76"/>
    <mergeCell ref="G74:G76"/>
    <mergeCell ref="K71:K73"/>
    <mergeCell ref="L71:L73"/>
    <mergeCell ref="D58:D59"/>
    <mergeCell ref="H71:H73"/>
    <mergeCell ref="I71:I73"/>
    <mergeCell ref="J71:J73"/>
    <mergeCell ref="D71:D73"/>
    <mergeCell ref="E74:E76"/>
    <mergeCell ref="F74:F76"/>
    <mergeCell ref="K74:K76"/>
    <mergeCell ref="L74:L76"/>
    <mergeCell ref="F71:F73"/>
    <mergeCell ref="G71:G73"/>
    <mergeCell ref="B26:B27"/>
    <mergeCell ref="C26:C27"/>
    <mergeCell ref="D26:D27"/>
    <mergeCell ref="A30:A31"/>
    <mergeCell ref="B30:B31"/>
    <mergeCell ref="C30:C31"/>
    <mergeCell ref="D44:D45"/>
    <mergeCell ref="A28:A29"/>
    <mergeCell ref="A38:A39"/>
    <mergeCell ref="A40:A41"/>
    <mergeCell ref="A42:A43"/>
    <mergeCell ref="A44:A45"/>
    <mergeCell ref="B24:B25"/>
    <mergeCell ref="C6:D6"/>
    <mergeCell ref="C8:D8"/>
    <mergeCell ref="A32:A33"/>
    <mergeCell ref="A34:A35"/>
    <mergeCell ref="A36:A37"/>
    <mergeCell ref="A13:A14"/>
    <mergeCell ref="B13:B14"/>
    <mergeCell ref="E13:E14"/>
    <mergeCell ref="A16:A17"/>
    <mergeCell ref="B16:B17"/>
    <mergeCell ref="C16:C17"/>
    <mergeCell ref="D16:D17"/>
    <mergeCell ref="A18:A19"/>
    <mergeCell ref="A26:A27"/>
    <mergeCell ref="A20:A21"/>
    <mergeCell ref="B20:B21"/>
    <mergeCell ref="C20:C21"/>
    <mergeCell ref="D20:D21"/>
    <mergeCell ref="A22:A23"/>
    <mergeCell ref="B22:B23"/>
    <mergeCell ref="A24:A25"/>
    <mergeCell ref="C22:C23"/>
    <mergeCell ref="D22:D23"/>
    <mergeCell ref="B50:B51"/>
    <mergeCell ref="B28:B29"/>
    <mergeCell ref="C28:C29"/>
    <mergeCell ref="D28:D29"/>
    <mergeCell ref="B40:B41"/>
    <mergeCell ref="A46:A47"/>
    <mergeCell ref="A48:A49"/>
    <mergeCell ref="A50:A51"/>
    <mergeCell ref="B34:B35"/>
    <mergeCell ref="B36:B37"/>
    <mergeCell ref="B38:B39"/>
    <mergeCell ref="D30:D31"/>
    <mergeCell ref="B32:B33"/>
    <mergeCell ref="C32:C33"/>
    <mergeCell ref="D32:D33"/>
    <mergeCell ref="C38:C39"/>
    <mergeCell ref="D34:D35"/>
    <mergeCell ref="D36:D37"/>
    <mergeCell ref="D38:D39"/>
    <mergeCell ref="C34:C35"/>
    <mergeCell ref="C36:C37"/>
    <mergeCell ref="B42:B43"/>
    <mergeCell ref="D62:D63"/>
    <mergeCell ref="C60:C61"/>
    <mergeCell ref="D50:D51"/>
    <mergeCell ref="D52:D53"/>
    <mergeCell ref="F8:G8"/>
    <mergeCell ref="F10:G10"/>
    <mergeCell ref="C44:C45"/>
    <mergeCell ref="C46:C47"/>
    <mergeCell ref="C48:C49"/>
    <mergeCell ref="C40:C41"/>
    <mergeCell ref="C42:C43"/>
    <mergeCell ref="F13:F14"/>
    <mergeCell ref="G13:G14"/>
    <mergeCell ref="D46:D47"/>
    <mergeCell ref="D48:D49"/>
    <mergeCell ref="D24:D25"/>
    <mergeCell ref="C24:C25"/>
    <mergeCell ref="A66:A67"/>
    <mergeCell ref="A68:A69"/>
    <mergeCell ref="B68:B69"/>
    <mergeCell ref="C68:C69"/>
    <mergeCell ref="D68:D69"/>
    <mergeCell ref="H77:K77"/>
    <mergeCell ref="H13:H14"/>
    <mergeCell ref="I13:I14"/>
    <mergeCell ref="J13:J14"/>
    <mergeCell ref="B18:B19"/>
    <mergeCell ref="B44:B45"/>
    <mergeCell ref="B46:B47"/>
    <mergeCell ref="B48:B49"/>
    <mergeCell ref="C50:C51"/>
    <mergeCell ref="E71:E73"/>
    <mergeCell ref="B52:B53"/>
    <mergeCell ref="B54:B55"/>
    <mergeCell ref="B56:B57"/>
    <mergeCell ref="B58:B59"/>
    <mergeCell ref="C52:C53"/>
    <mergeCell ref="C54:C55"/>
    <mergeCell ref="C58:C59"/>
    <mergeCell ref="B62:B63"/>
    <mergeCell ref="C62:C63"/>
  </mergeCells>
  <conditionalFormatting sqref="E30 J30:L30">
    <cfRule type="cellIs" dxfId="936" priority="1961" stopIfTrue="1" operator="equal">
      <formula>0</formula>
    </cfRule>
    <cfRule type="cellIs" dxfId="935" priority="1975" stopIfTrue="1" operator="equal">
      <formula>0</formula>
    </cfRule>
    <cfRule type="cellIs" dxfId="934" priority="1976" stopIfTrue="1" operator="greaterThan">
      <formula>0.0000001</formula>
    </cfRule>
    <cfRule type="cellIs" dxfId="933" priority="1977" stopIfTrue="1" operator="equal">
      <formula>0</formula>
    </cfRule>
    <cfRule type="cellIs" dxfId="932" priority="1978" stopIfTrue="1" operator="greaterThan">
      <formula>0.0000001</formula>
    </cfRule>
    <cfRule type="cellIs" dxfId="931" priority="1968" stopIfTrue="1" operator="greaterThan">
      <formula>0.0000001</formula>
    </cfRule>
    <cfRule type="cellIs" dxfId="930" priority="1969" stopIfTrue="1" operator="equal">
      <formula>0</formula>
    </cfRule>
    <cfRule type="cellIs" dxfId="929" priority="1970" stopIfTrue="1" operator="greaterThan">
      <formula>0.0000001</formula>
    </cfRule>
    <cfRule type="cellIs" dxfId="928" priority="1971" stopIfTrue="1" operator="equal">
      <formula>0</formula>
    </cfRule>
    <cfRule type="cellIs" dxfId="927" priority="1953" stopIfTrue="1" operator="equal">
      <formula>0</formula>
    </cfRule>
    <cfRule type="cellIs" dxfId="926" priority="1972" stopIfTrue="1" operator="greaterThan">
      <formula>0.0000001</formula>
    </cfRule>
    <cfRule type="cellIs" dxfId="925" priority="1980" stopIfTrue="1" operator="greaterThan">
      <formula>0.0000001</formula>
    </cfRule>
    <cfRule type="cellIs" dxfId="924" priority="1979" stopIfTrue="1" operator="equal">
      <formula>0</formula>
    </cfRule>
    <cfRule type="cellIs" dxfId="923" priority="1973" stopIfTrue="1" operator="equal">
      <formula>0</formula>
    </cfRule>
    <cfRule type="cellIs" dxfId="922" priority="1952" stopIfTrue="1" operator="greaterThan">
      <formula>0.0000001</formula>
    </cfRule>
    <cfRule type="cellIs" dxfId="921" priority="1954" stopIfTrue="1" operator="greaterThan">
      <formula>0.0000001</formula>
    </cfRule>
    <cfRule type="cellIs" dxfId="920" priority="1955" stopIfTrue="1" operator="equal">
      <formula>0</formula>
    </cfRule>
    <cfRule type="cellIs" dxfId="919" priority="1956" stopIfTrue="1" operator="greaterThan">
      <formula>0.0000001</formula>
    </cfRule>
    <cfRule type="cellIs" dxfId="918" priority="1957" stopIfTrue="1" operator="equal">
      <formula>0</formula>
    </cfRule>
    <cfRule type="cellIs" dxfId="917" priority="1958" stopIfTrue="1" operator="greaterThan">
      <formula>0.0000001</formula>
    </cfRule>
    <cfRule type="cellIs" dxfId="916" priority="1959" stopIfTrue="1" operator="equal">
      <formula>0</formula>
    </cfRule>
    <cfRule type="cellIs" dxfId="915" priority="1960" stopIfTrue="1" operator="greaterThan">
      <formula>0.0000001</formula>
    </cfRule>
    <cfRule type="cellIs" dxfId="914" priority="1974" stopIfTrue="1" operator="greaterThan">
      <formula>0.0000001</formula>
    </cfRule>
    <cfRule type="cellIs" dxfId="913" priority="1962" stopIfTrue="1" operator="greaterThan">
      <formula>0.0000001</formula>
    </cfRule>
    <cfRule type="cellIs" dxfId="912" priority="1963" stopIfTrue="1" operator="equal">
      <formula>0</formula>
    </cfRule>
    <cfRule type="cellIs" dxfId="911" priority="1964" stopIfTrue="1" operator="greaterThan">
      <formula>0.0000001</formula>
    </cfRule>
    <cfRule type="cellIs" dxfId="910" priority="1965" stopIfTrue="1" operator="equal">
      <formula>0</formula>
    </cfRule>
    <cfRule type="cellIs" dxfId="909" priority="1966" stopIfTrue="1" operator="greaterThan">
      <formula>0.0000001</formula>
    </cfRule>
    <cfRule type="cellIs" dxfId="908" priority="1967" stopIfTrue="1" operator="equal">
      <formula>0</formula>
    </cfRule>
  </conditionalFormatting>
  <conditionalFormatting sqref="E16:L16 E20:L20 E22:L22 E24:L24 E26:L26 E28:L28 E32:L32 E34:L34 E36:L36 E38:L38 E40:L40 E42:L42 E44:L44 E46:L46 E48:L48 E50:L50 E52:L52 E54:L54 E56:L56 E58:L58 E60:L60 E62:L62 E64:L64 E66:L66 E68:L68">
    <cfRule type="cellIs" dxfId="907" priority="779" stopIfTrue="1" operator="equal">
      <formula>0</formula>
    </cfRule>
  </conditionalFormatting>
  <conditionalFormatting sqref="E16:L16 E24:L24">
    <cfRule type="cellIs" dxfId="906" priority="3247" stopIfTrue="1" operator="equal">
      <formula>0</formula>
    </cfRule>
    <cfRule type="cellIs" dxfId="905" priority="3246" stopIfTrue="1" operator="greaterThan">
      <formula>0.0000001</formula>
    </cfRule>
    <cfRule type="cellIs" dxfId="904" priority="3245" stopIfTrue="1" operator="equal">
      <formula>0</formula>
    </cfRule>
    <cfRule type="cellIs" dxfId="903" priority="3242" stopIfTrue="1" operator="greaterThan">
      <formula>0.0000001</formula>
    </cfRule>
    <cfRule type="cellIs" dxfId="902" priority="3248" stopIfTrue="1" operator="greaterThan">
      <formula>0.0000001</formula>
    </cfRule>
  </conditionalFormatting>
  <conditionalFormatting sqref="E16:L16">
    <cfRule type="cellIs" dxfId="901" priority="3239" stopIfTrue="1" operator="equal">
      <formula>0</formula>
    </cfRule>
    <cfRule type="cellIs" dxfId="900" priority="3224" stopIfTrue="1" operator="greaterThan">
      <formula>0.0000001</formula>
    </cfRule>
    <cfRule type="cellIs" dxfId="899" priority="3238" stopIfTrue="1" operator="greaterThan">
      <formula>0.0000001</formula>
    </cfRule>
    <cfRule type="cellIs" dxfId="898" priority="3237" stopIfTrue="1" operator="equal">
      <formula>0</formula>
    </cfRule>
    <cfRule type="cellIs" dxfId="897" priority="3236" stopIfTrue="1" operator="greaterThan">
      <formula>0.0000001</formula>
    </cfRule>
    <cfRule type="cellIs" dxfId="896" priority="3235" stopIfTrue="1" operator="equal">
      <formula>0</formula>
    </cfRule>
    <cfRule type="cellIs" dxfId="895" priority="3234" stopIfTrue="1" operator="greaterThan">
      <formula>0.0000001</formula>
    </cfRule>
    <cfRule type="cellIs" dxfId="894" priority="3233" stopIfTrue="1" operator="equal">
      <formula>0</formula>
    </cfRule>
    <cfRule type="cellIs" dxfId="893" priority="3232" stopIfTrue="1" operator="greaterThan">
      <formula>0.0000001</formula>
    </cfRule>
    <cfRule type="cellIs" dxfId="892" priority="3231" stopIfTrue="1" operator="equal">
      <formula>0</formula>
    </cfRule>
    <cfRule type="cellIs" dxfId="891" priority="3230" stopIfTrue="1" operator="greaterThan">
      <formula>0.0000001</formula>
    </cfRule>
    <cfRule type="cellIs" dxfId="890" priority="3229" stopIfTrue="1" operator="equal">
      <formula>0</formula>
    </cfRule>
    <cfRule type="cellIs" dxfId="889" priority="3228" stopIfTrue="1" operator="greaterThan">
      <formula>0.0000001</formula>
    </cfRule>
    <cfRule type="cellIs" dxfId="888" priority="3227" stopIfTrue="1" operator="equal">
      <formula>0</formula>
    </cfRule>
    <cfRule type="cellIs" dxfId="887" priority="3226" stopIfTrue="1" operator="greaterThan">
      <formula>0.0000001</formula>
    </cfRule>
    <cfRule type="cellIs" dxfId="886" priority="3225" stopIfTrue="1" operator="equal">
      <formula>0</formula>
    </cfRule>
    <cfRule type="cellIs" dxfId="885" priority="3223" stopIfTrue="1" operator="equal">
      <formula>0</formula>
    </cfRule>
    <cfRule type="cellIs" dxfId="884" priority="3222" stopIfTrue="1" operator="greaterThan">
      <formula>0.0000001</formula>
    </cfRule>
    <cfRule type="cellIs" dxfId="883" priority="3244" stopIfTrue="1" operator="greaterThan">
      <formula>0.0000001</formula>
    </cfRule>
    <cfRule type="cellIs" dxfId="882" priority="3243" stopIfTrue="1" operator="equal">
      <formula>0</formula>
    </cfRule>
    <cfRule type="cellIs" dxfId="881" priority="3241" stopIfTrue="1" operator="equal">
      <formula>0</formula>
    </cfRule>
    <cfRule type="cellIs" dxfId="880" priority="3220" stopIfTrue="1" operator="greaterThan">
      <formula>0.0000001</formula>
    </cfRule>
    <cfRule type="cellIs" dxfId="879" priority="3240" stopIfTrue="1" operator="greaterThan">
      <formula>0.0000001</formula>
    </cfRule>
    <cfRule type="cellIs" dxfId="878" priority="3221" stopIfTrue="1" operator="equal">
      <formula>0</formula>
    </cfRule>
  </conditionalFormatting>
  <conditionalFormatting sqref="E18:L18">
    <cfRule type="cellIs" dxfId="877" priority="572" stopIfTrue="1" operator="greaterThan">
      <formula>0.0000001</formula>
    </cfRule>
    <cfRule type="cellIs" dxfId="876" priority="573" stopIfTrue="1" operator="equal">
      <formula>0</formula>
    </cfRule>
    <cfRule type="cellIs" dxfId="875" priority="574" stopIfTrue="1" operator="greaterThan">
      <formula>0.0000001</formula>
    </cfRule>
    <cfRule type="cellIs" dxfId="874" priority="575" stopIfTrue="1" operator="equal">
      <formula>0</formula>
    </cfRule>
    <cfRule type="cellIs" dxfId="873" priority="576" stopIfTrue="1" operator="greaterThan">
      <formula>0.0000001</formula>
    </cfRule>
    <cfRule type="cellIs" dxfId="872" priority="577" stopIfTrue="1" operator="equal">
      <formula>0</formula>
    </cfRule>
    <cfRule type="cellIs" dxfId="871" priority="578" stopIfTrue="1" operator="greaterThan">
      <formula>0.0000001</formula>
    </cfRule>
    <cfRule type="cellIs" dxfId="870" priority="579" stopIfTrue="1" operator="equal">
      <formula>0</formula>
    </cfRule>
    <cfRule type="cellIs" dxfId="869" priority="580" stopIfTrue="1" operator="greaterThan">
      <formula>0.0000001</formula>
    </cfRule>
    <cfRule type="cellIs" dxfId="868" priority="581" stopIfTrue="1" operator="equal">
      <formula>0</formula>
    </cfRule>
    <cfRule type="cellIs" dxfId="867" priority="582" stopIfTrue="1" operator="greaterThan">
      <formula>0.0000001</formula>
    </cfRule>
    <cfRule type="cellIs" dxfId="866" priority="583" stopIfTrue="1" operator="equal">
      <formula>0</formula>
    </cfRule>
    <cfRule type="cellIs" dxfId="865" priority="584" stopIfTrue="1" operator="greaterThan">
      <formula>0.0000001</formula>
    </cfRule>
    <cfRule type="cellIs" dxfId="864" priority="585" stopIfTrue="1" operator="equal">
      <formula>0</formula>
    </cfRule>
    <cfRule type="cellIs" dxfId="863" priority="586" stopIfTrue="1" operator="greaterThan">
      <formula>0.0000001</formula>
    </cfRule>
    <cfRule type="cellIs" dxfId="862" priority="587" stopIfTrue="1" operator="equal">
      <formula>0</formula>
    </cfRule>
    <cfRule type="cellIs" dxfId="861" priority="588" stopIfTrue="1" operator="greaterThan">
      <formula>0.0000001</formula>
    </cfRule>
    <cfRule type="cellIs" dxfId="860" priority="589" stopIfTrue="1" operator="equal">
      <formula>0</formula>
    </cfRule>
    <cfRule type="cellIs" dxfId="859" priority="590" stopIfTrue="1" operator="greaterThan">
      <formula>0.0000001</formula>
    </cfRule>
    <cfRule type="cellIs" dxfId="858" priority="591" stopIfTrue="1" operator="equal">
      <formula>0</formula>
    </cfRule>
    <cfRule type="cellIs" dxfId="857" priority="592" stopIfTrue="1" operator="greaterThan">
      <formula>0.0000001</formula>
    </cfRule>
    <cfRule type="cellIs" dxfId="856" priority="594" stopIfTrue="1" operator="greaterThan">
      <formula>0.0000001</formula>
    </cfRule>
    <cfRule type="cellIs" dxfId="855" priority="595" stopIfTrue="1" operator="equal">
      <formula>0</formula>
    </cfRule>
    <cfRule type="cellIs" dxfId="854" priority="596" stopIfTrue="1" operator="greaterThan">
      <formula>0.0000001</formula>
    </cfRule>
    <cfRule type="cellIs" dxfId="853" priority="597" stopIfTrue="1" operator="equal">
      <formula>0</formula>
    </cfRule>
    <cfRule type="cellIs" dxfId="852" priority="598" stopIfTrue="1" operator="greaterThan">
      <formula>0.0000001</formula>
    </cfRule>
    <cfRule type="cellIs" dxfId="851" priority="599" stopIfTrue="1" operator="equal">
      <formula>0</formula>
    </cfRule>
    <cfRule type="cellIs" dxfId="850" priority="600" stopIfTrue="1" operator="greaterThan">
      <formula>0.0000001</formula>
    </cfRule>
    <cfRule type="cellIs" dxfId="849" priority="593" stopIfTrue="1" operator="equal">
      <formula>0</formula>
    </cfRule>
    <cfRule type="cellIs" dxfId="848" priority="571" stopIfTrue="1" operator="equal">
      <formula>0</formula>
    </cfRule>
  </conditionalFormatting>
  <conditionalFormatting sqref="E20:L20">
    <cfRule type="cellIs" dxfId="847" priority="2119" stopIfTrue="1" operator="equal">
      <formula>0</formula>
    </cfRule>
    <cfRule type="cellIs" dxfId="846" priority="2104" stopIfTrue="1" operator="greaterThan">
      <formula>0.0000001</formula>
    </cfRule>
    <cfRule type="cellIs" dxfId="845" priority="2130" stopIfTrue="1" operator="greaterThan">
      <formula>0.0000001</formula>
    </cfRule>
    <cfRule type="cellIs" dxfId="844" priority="2129" stopIfTrue="1" operator="equal">
      <formula>0</formula>
    </cfRule>
    <cfRule type="cellIs" dxfId="843" priority="2128" stopIfTrue="1" operator="greaterThan">
      <formula>0.0000001</formula>
    </cfRule>
    <cfRule type="cellIs" dxfId="842" priority="2127" stopIfTrue="1" operator="equal">
      <formula>0</formula>
    </cfRule>
    <cfRule type="cellIs" dxfId="841" priority="2126" stopIfTrue="1" operator="greaterThan">
      <formula>0.0000001</formula>
    </cfRule>
    <cfRule type="cellIs" dxfId="840" priority="2125" stopIfTrue="1" operator="equal">
      <formula>0</formula>
    </cfRule>
    <cfRule type="cellIs" dxfId="839" priority="2124" stopIfTrue="1" operator="greaterThan">
      <formula>0.0000001</formula>
    </cfRule>
    <cfRule type="cellIs" dxfId="838" priority="2123" stopIfTrue="1" operator="equal">
      <formula>0</formula>
    </cfRule>
    <cfRule type="cellIs" dxfId="837" priority="2122" stopIfTrue="1" operator="greaterThan">
      <formula>0.0000001</formula>
    </cfRule>
    <cfRule type="cellIs" dxfId="836" priority="2121" stopIfTrue="1" operator="equal">
      <formula>0</formula>
    </cfRule>
    <cfRule type="cellIs" dxfId="835" priority="2120" stopIfTrue="1" operator="greaterThan">
      <formula>0.0000001</formula>
    </cfRule>
    <cfRule type="cellIs" dxfId="834" priority="2103" stopIfTrue="1" operator="equal">
      <formula>0</formula>
    </cfRule>
    <cfRule type="cellIs" dxfId="833" priority="2118" stopIfTrue="1" operator="greaterThan">
      <formula>0.0000001</formula>
    </cfRule>
    <cfRule type="cellIs" dxfId="832" priority="2117" stopIfTrue="1" operator="equal">
      <formula>0</formula>
    </cfRule>
    <cfRule type="cellIs" dxfId="831" priority="2116" stopIfTrue="1" operator="greaterThan">
      <formula>0.0000001</formula>
    </cfRule>
    <cfRule type="cellIs" dxfId="830" priority="2115" stopIfTrue="1" operator="equal">
      <formula>0</formula>
    </cfRule>
    <cfRule type="cellIs" dxfId="829" priority="2114" stopIfTrue="1" operator="greaterThan">
      <formula>0.0000001</formula>
    </cfRule>
    <cfRule type="cellIs" dxfId="828" priority="2113" stopIfTrue="1" operator="equal">
      <formula>0</formula>
    </cfRule>
    <cfRule type="cellIs" dxfId="827" priority="2112" stopIfTrue="1" operator="greaterThan">
      <formula>0.0000001</formula>
    </cfRule>
    <cfRule type="cellIs" dxfId="826" priority="2111" stopIfTrue="1" operator="equal">
      <formula>0</formula>
    </cfRule>
    <cfRule type="cellIs" dxfId="825" priority="2110" stopIfTrue="1" operator="greaterThan">
      <formula>0.0000001</formula>
    </cfRule>
    <cfRule type="cellIs" dxfId="824" priority="2109" stopIfTrue="1" operator="equal">
      <formula>0</formula>
    </cfRule>
    <cfRule type="cellIs" dxfId="823" priority="2108" stopIfTrue="1" operator="greaterThan">
      <formula>0.0000001</formula>
    </cfRule>
    <cfRule type="cellIs" dxfId="822" priority="2107" stopIfTrue="1" operator="equal">
      <formula>0</formula>
    </cfRule>
    <cfRule type="cellIs" dxfId="821" priority="2106" stopIfTrue="1" operator="greaterThan">
      <formula>0.0000001</formula>
    </cfRule>
    <cfRule type="cellIs" dxfId="820" priority="2105" stopIfTrue="1" operator="equal">
      <formula>0</formula>
    </cfRule>
    <cfRule type="cellIs" dxfId="819" priority="2102" stopIfTrue="1" operator="greaterThan">
      <formula>0.0000001</formula>
    </cfRule>
  </conditionalFormatting>
  <conditionalFormatting sqref="E22:L22">
    <cfRule type="cellIs" dxfId="818" priority="2074" stopIfTrue="1" operator="greaterThan">
      <formula>0.0000001</formula>
    </cfRule>
    <cfRule type="cellIs" dxfId="817" priority="2073" stopIfTrue="1" operator="equal">
      <formula>0</formula>
    </cfRule>
    <cfRule type="cellIs" dxfId="816" priority="2072" stopIfTrue="1" operator="greaterThan">
      <formula>0.0000001</formula>
    </cfRule>
    <cfRule type="cellIs" dxfId="815" priority="2100" stopIfTrue="1" operator="greaterThan">
      <formula>0.0000001</formula>
    </cfRule>
    <cfRule type="cellIs" dxfId="814" priority="2099" stopIfTrue="1" operator="equal">
      <formula>0</formula>
    </cfRule>
    <cfRule type="cellIs" dxfId="813" priority="2098" stopIfTrue="1" operator="greaterThan">
      <formula>0.0000001</formula>
    </cfRule>
    <cfRule type="cellIs" dxfId="812" priority="2097" stopIfTrue="1" operator="equal">
      <formula>0</formula>
    </cfRule>
    <cfRule type="cellIs" dxfId="811" priority="2096" stopIfTrue="1" operator="greaterThan">
      <formula>0.0000001</formula>
    </cfRule>
    <cfRule type="cellIs" dxfId="810" priority="2095" stopIfTrue="1" operator="equal">
      <formula>0</formula>
    </cfRule>
    <cfRule type="cellIs" dxfId="809" priority="2094" stopIfTrue="1" operator="greaterThan">
      <formula>0.0000001</formula>
    </cfRule>
    <cfRule type="cellIs" dxfId="808" priority="2093" stopIfTrue="1" operator="equal">
      <formula>0</formula>
    </cfRule>
    <cfRule type="cellIs" dxfId="807" priority="2092" stopIfTrue="1" operator="greaterThan">
      <formula>0.0000001</formula>
    </cfRule>
    <cfRule type="cellIs" dxfId="806" priority="2091" stopIfTrue="1" operator="equal">
      <formula>0</formula>
    </cfRule>
    <cfRule type="cellIs" dxfId="805" priority="2090" stopIfTrue="1" operator="greaterThan">
      <formula>0.0000001</formula>
    </cfRule>
    <cfRule type="cellIs" dxfId="804" priority="2089" stopIfTrue="1" operator="equal">
      <formula>0</formula>
    </cfRule>
    <cfRule type="cellIs" dxfId="803" priority="2088" stopIfTrue="1" operator="greaterThan">
      <formula>0.0000001</formula>
    </cfRule>
    <cfRule type="cellIs" dxfId="802" priority="2087" stopIfTrue="1" operator="equal">
      <formula>0</formula>
    </cfRule>
    <cfRule type="cellIs" dxfId="801" priority="2086" stopIfTrue="1" operator="greaterThan">
      <formula>0.0000001</formula>
    </cfRule>
    <cfRule type="cellIs" dxfId="800" priority="2085" stopIfTrue="1" operator="equal">
      <formula>0</formula>
    </cfRule>
    <cfRule type="cellIs" dxfId="799" priority="2084" stopIfTrue="1" operator="greaterThan">
      <formula>0.0000001</formula>
    </cfRule>
    <cfRule type="cellIs" dxfId="798" priority="2083" stopIfTrue="1" operator="equal">
      <formula>0</formula>
    </cfRule>
    <cfRule type="cellIs" dxfId="797" priority="2082" stopIfTrue="1" operator="greaterThan">
      <formula>0.0000001</formula>
    </cfRule>
    <cfRule type="cellIs" dxfId="796" priority="2081" stopIfTrue="1" operator="equal">
      <formula>0</formula>
    </cfRule>
    <cfRule type="cellIs" dxfId="795" priority="2080" stopIfTrue="1" operator="greaterThan">
      <formula>0.0000001</formula>
    </cfRule>
    <cfRule type="cellIs" dxfId="794" priority="2079" stopIfTrue="1" operator="equal">
      <formula>0</formula>
    </cfRule>
    <cfRule type="cellIs" dxfId="793" priority="2078" stopIfTrue="1" operator="greaterThan">
      <formula>0.0000001</formula>
    </cfRule>
    <cfRule type="cellIs" dxfId="792" priority="2077" stopIfTrue="1" operator="equal">
      <formula>0</formula>
    </cfRule>
    <cfRule type="cellIs" dxfId="791" priority="2076" stopIfTrue="1" operator="greaterThan">
      <formula>0.0000001</formula>
    </cfRule>
    <cfRule type="cellIs" dxfId="790" priority="2075" stopIfTrue="1" operator="equal">
      <formula>0</formula>
    </cfRule>
  </conditionalFormatting>
  <conditionalFormatting sqref="E26:L26">
    <cfRule type="cellIs" dxfId="789" priority="2013" stopIfTrue="1" operator="equal">
      <formula>0</formula>
    </cfRule>
    <cfRule type="cellIs" dxfId="788" priority="2014" stopIfTrue="1" operator="greaterThan">
      <formula>0.0000001</formula>
    </cfRule>
    <cfRule type="cellIs" dxfId="787" priority="2012" stopIfTrue="1" operator="greaterThan">
      <formula>0.0000001</formula>
    </cfRule>
    <cfRule type="cellIs" dxfId="786" priority="2015" stopIfTrue="1" operator="equal">
      <formula>0</formula>
    </cfRule>
    <cfRule type="cellIs" dxfId="785" priority="2039" stopIfTrue="1" operator="equal">
      <formula>0</formula>
    </cfRule>
    <cfRule type="cellIs" dxfId="784" priority="2038" stopIfTrue="1" operator="greaterThan">
      <formula>0.0000001</formula>
    </cfRule>
    <cfRule type="cellIs" dxfId="783" priority="2040" stopIfTrue="1" operator="greaterThan">
      <formula>0.0000001</formula>
    </cfRule>
    <cfRule type="cellIs" dxfId="782" priority="2036" stopIfTrue="1" operator="greaterThan">
      <formula>0.0000001</formula>
    </cfRule>
    <cfRule type="cellIs" dxfId="781" priority="2035" stopIfTrue="1" operator="equal">
      <formula>0</formula>
    </cfRule>
    <cfRule type="cellIs" dxfId="780" priority="2034" stopIfTrue="1" operator="greaterThan">
      <formula>0.0000001</formula>
    </cfRule>
    <cfRule type="cellIs" dxfId="779" priority="2033" stopIfTrue="1" operator="equal">
      <formula>0</formula>
    </cfRule>
    <cfRule type="cellIs" dxfId="778" priority="2032" stopIfTrue="1" operator="greaterThan">
      <formula>0.0000001</formula>
    </cfRule>
    <cfRule type="cellIs" dxfId="777" priority="2031" stopIfTrue="1" operator="equal">
      <formula>0</formula>
    </cfRule>
    <cfRule type="cellIs" dxfId="776" priority="2030" stopIfTrue="1" operator="greaterThan">
      <formula>0.0000001</formula>
    </cfRule>
    <cfRule type="cellIs" dxfId="775" priority="2029" stopIfTrue="1" operator="equal">
      <formula>0</formula>
    </cfRule>
    <cfRule type="cellIs" dxfId="774" priority="2028" stopIfTrue="1" operator="greaterThan">
      <formula>0.0000001</formula>
    </cfRule>
    <cfRule type="cellIs" dxfId="773" priority="2027" stopIfTrue="1" operator="equal">
      <formula>0</formula>
    </cfRule>
    <cfRule type="cellIs" dxfId="772" priority="2026" stopIfTrue="1" operator="greaterThan">
      <formula>0.0000001</formula>
    </cfRule>
    <cfRule type="cellIs" dxfId="771" priority="2025" stopIfTrue="1" operator="equal">
      <formula>0</formula>
    </cfRule>
    <cfRule type="cellIs" dxfId="770" priority="2024" stopIfTrue="1" operator="greaterThan">
      <formula>0.0000001</formula>
    </cfRule>
    <cfRule type="cellIs" dxfId="769" priority="2023" stopIfTrue="1" operator="equal">
      <formula>0</formula>
    </cfRule>
    <cfRule type="cellIs" dxfId="768" priority="2022" stopIfTrue="1" operator="greaterThan">
      <formula>0.0000001</formula>
    </cfRule>
    <cfRule type="cellIs" dxfId="767" priority="2021" stopIfTrue="1" operator="equal">
      <formula>0</formula>
    </cfRule>
    <cfRule type="cellIs" dxfId="766" priority="2020" stopIfTrue="1" operator="greaterThan">
      <formula>0.0000001</formula>
    </cfRule>
    <cfRule type="cellIs" dxfId="765" priority="2019" stopIfTrue="1" operator="equal">
      <formula>0</formula>
    </cfRule>
    <cfRule type="cellIs" dxfId="764" priority="2018" stopIfTrue="1" operator="greaterThan">
      <formula>0.0000001</formula>
    </cfRule>
    <cfRule type="cellIs" dxfId="763" priority="2017" stopIfTrue="1" operator="equal">
      <formula>0</formula>
    </cfRule>
    <cfRule type="cellIs" dxfId="762" priority="2016" stopIfTrue="1" operator="greaterThan">
      <formula>0.0000001</formula>
    </cfRule>
    <cfRule type="cellIs" dxfId="761" priority="2037" stopIfTrue="1" operator="equal">
      <formula>0</formula>
    </cfRule>
  </conditionalFormatting>
  <conditionalFormatting sqref="E28:L28">
    <cfRule type="cellIs" dxfId="760" priority="1984" stopIfTrue="1" operator="greaterThan">
      <formula>0.0000001</formula>
    </cfRule>
    <cfRule type="cellIs" dxfId="759" priority="1983" stopIfTrue="1" operator="equal">
      <formula>0</formula>
    </cfRule>
    <cfRule type="cellIs" dxfId="758" priority="1982" stopIfTrue="1" operator="greaterThan">
      <formula>0.0000001</formula>
    </cfRule>
    <cfRule type="cellIs" dxfId="757" priority="2009" stopIfTrue="1" operator="equal">
      <formula>0</formula>
    </cfRule>
    <cfRule type="cellIs" dxfId="756" priority="2010" stopIfTrue="1" operator="greaterThan">
      <formula>0.0000001</formula>
    </cfRule>
    <cfRule type="cellIs" dxfId="755" priority="2008" stopIfTrue="1" operator="greaterThan">
      <formula>0.0000001</formula>
    </cfRule>
    <cfRule type="cellIs" dxfId="754" priority="2007" stopIfTrue="1" operator="equal">
      <formula>0</formula>
    </cfRule>
    <cfRule type="cellIs" dxfId="753" priority="2006" stopIfTrue="1" operator="greaterThan">
      <formula>0.0000001</formula>
    </cfRule>
    <cfRule type="cellIs" dxfId="752" priority="2005" stopIfTrue="1" operator="equal">
      <formula>0</formula>
    </cfRule>
    <cfRule type="cellIs" dxfId="751" priority="2004" stopIfTrue="1" operator="greaterThan">
      <formula>0.0000001</formula>
    </cfRule>
    <cfRule type="cellIs" dxfId="750" priority="2003" stopIfTrue="1" operator="equal">
      <formula>0</formula>
    </cfRule>
    <cfRule type="cellIs" dxfId="749" priority="2002" stopIfTrue="1" operator="greaterThan">
      <formula>0.0000001</formula>
    </cfRule>
    <cfRule type="cellIs" dxfId="748" priority="2001" stopIfTrue="1" operator="equal">
      <formula>0</formula>
    </cfRule>
    <cfRule type="cellIs" dxfId="747" priority="2000" stopIfTrue="1" operator="greaterThan">
      <formula>0.0000001</formula>
    </cfRule>
    <cfRule type="cellIs" dxfId="746" priority="1999" stopIfTrue="1" operator="equal">
      <formula>0</formula>
    </cfRule>
    <cfRule type="cellIs" dxfId="745" priority="1998" stopIfTrue="1" operator="greaterThan">
      <formula>0.0000001</formula>
    </cfRule>
    <cfRule type="cellIs" dxfId="744" priority="1997" stopIfTrue="1" operator="equal">
      <formula>0</formula>
    </cfRule>
    <cfRule type="cellIs" dxfId="743" priority="1996" stopIfTrue="1" operator="greaterThan">
      <formula>0.0000001</formula>
    </cfRule>
    <cfRule type="cellIs" dxfId="742" priority="1995" stopIfTrue="1" operator="equal">
      <formula>0</formula>
    </cfRule>
    <cfRule type="cellIs" dxfId="741" priority="1994" stopIfTrue="1" operator="greaterThan">
      <formula>0.0000001</formula>
    </cfRule>
    <cfRule type="cellIs" dxfId="740" priority="1993" stopIfTrue="1" operator="equal">
      <formula>0</formula>
    </cfRule>
    <cfRule type="cellIs" dxfId="739" priority="1992" stopIfTrue="1" operator="greaterThan">
      <formula>0.0000001</formula>
    </cfRule>
    <cfRule type="cellIs" dxfId="738" priority="1991" stopIfTrue="1" operator="equal">
      <formula>0</formula>
    </cfRule>
    <cfRule type="cellIs" dxfId="737" priority="1990" stopIfTrue="1" operator="greaterThan">
      <formula>0.0000001</formula>
    </cfRule>
    <cfRule type="cellIs" dxfId="736" priority="1989" stopIfTrue="1" operator="equal">
      <formula>0</formula>
    </cfRule>
    <cfRule type="cellIs" dxfId="735" priority="1988" stopIfTrue="1" operator="greaterThan">
      <formula>0.0000001</formula>
    </cfRule>
    <cfRule type="cellIs" dxfId="734" priority="1987" stopIfTrue="1" operator="equal">
      <formula>0</formula>
    </cfRule>
    <cfRule type="cellIs" dxfId="733" priority="1986" stopIfTrue="1" operator="greaterThan">
      <formula>0.0000001</formula>
    </cfRule>
    <cfRule type="cellIs" dxfId="732" priority="1985" stopIfTrue="1" operator="equal">
      <formula>0</formula>
    </cfRule>
  </conditionalFormatting>
  <conditionalFormatting sqref="E30:L30">
    <cfRule type="cellIs" dxfId="731" priority="1049" stopIfTrue="1" operator="equal">
      <formula>0</formula>
    </cfRule>
  </conditionalFormatting>
  <conditionalFormatting sqref="E32:L32">
    <cfRule type="cellIs" dxfId="730" priority="1932" stopIfTrue="1" operator="greaterThan">
      <formula>0.0000001</formula>
    </cfRule>
    <cfRule type="cellIs" dxfId="729" priority="1941" stopIfTrue="1" operator="equal">
      <formula>0</formula>
    </cfRule>
    <cfRule type="cellIs" dxfId="728" priority="1927" stopIfTrue="1" operator="equal">
      <formula>0</formula>
    </cfRule>
    <cfRule type="cellIs" dxfId="727" priority="1926" stopIfTrue="1" operator="greaterThan">
      <formula>0.0000001</formula>
    </cfRule>
    <cfRule type="cellIs" dxfId="726" priority="1940" stopIfTrue="1" operator="greaterThan">
      <formula>0.0000001</formula>
    </cfRule>
    <cfRule type="cellIs" dxfId="725" priority="1950" stopIfTrue="1" operator="greaterThan">
      <formula>0.0000001</formula>
    </cfRule>
    <cfRule type="cellIs" dxfId="724" priority="1924" stopIfTrue="1" operator="greaterThan">
      <formula>0.0000001</formula>
    </cfRule>
    <cfRule type="cellIs" dxfId="723" priority="1949" stopIfTrue="1" operator="equal">
      <formula>0</formula>
    </cfRule>
    <cfRule type="cellIs" dxfId="722" priority="1948" stopIfTrue="1" operator="greaterThan">
      <formula>0.0000001</formula>
    </cfRule>
    <cfRule type="cellIs" dxfId="721" priority="1947" stopIfTrue="1" operator="equal">
      <formula>0</formula>
    </cfRule>
    <cfRule type="cellIs" dxfId="720" priority="1946" stopIfTrue="1" operator="greaterThan">
      <formula>0.0000001</formula>
    </cfRule>
    <cfRule type="cellIs" dxfId="719" priority="1945" stopIfTrue="1" operator="equal">
      <formula>0</formula>
    </cfRule>
    <cfRule type="cellIs" dxfId="718" priority="1944" stopIfTrue="1" operator="greaterThan">
      <formula>0.0000001</formula>
    </cfRule>
    <cfRule type="cellIs" dxfId="717" priority="1943" stopIfTrue="1" operator="equal">
      <formula>0</formula>
    </cfRule>
    <cfRule type="cellIs" dxfId="716" priority="1942" stopIfTrue="1" operator="greaterThan">
      <formula>0.0000001</formula>
    </cfRule>
    <cfRule type="cellIs" dxfId="715" priority="1922" stopIfTrue="1" operator="greaterThan">
      <formula>0.0000001</formula>
    </cfRule>
    <cfRule type="cellIs" dxfId="714" priority="1939" stopIfTrue="1" operator="equal">
      <formula>0</formula>
    </cfRule>
    <cfRule type="cellIs" dxfId="713" priority="1938" stopIfTrue="1" operator="greaterThan">
      <formula>0.0000001</formula>
    </cfRule>
    <cfRule type="cellIs" dxfId="712" priority="1937" stopIfTrue="1" operator="equal">
      <formula>0</formula>
    </cfRule>
    <cfRule type="cellIs" dxfId="711" priority="1936" stopIfTrue="1" operator="greaterThan">
      <formula>0.0000001</formula>
    </cfRule>
    <cfRule type="cellIs" dxfId="710" priority="1935" stopIfTrue="1" operator="equal">
      <formula>0</formula>
    </cfRule>
    <cfRule type="cellIs" dxfId="709" priority="1934" stopIfTrue="1" operator="greaterThan">
      <formula>0.0000001</formula>
    </cfRule>
    <cfRule type="cellIs" dxfId="708" priority="1933" stopIfTrue="1" operator="equal">
      <formula>0</formula>
    </cfRule>
    <cfRule type="cellIs" dxfId="707" priority="1925" stopIfTrue="1" operator="equal">
      <formula>0</formula>
    </cfRule>
    <cfRule type="cellIs" dxfId="706" priority="1931" stopIfTrue="1" operator="equal">
      <formula>0</formula>
    </cfRule>
    <cfRule type="cellIs" dxfId="705" priority="1930" stopIfTrue="1" operator="greaterThan">
      <formula>0.0000001</formula>
    </cfRule>
    <cfRule type="cellIs" dxfId="704" priority="1929" stopIfTrue="1" operator="equal">
      <formula>0</formula>
    </cfRule>
    <cfRule type="cellIs" dxfId="703" priority="1923" stopIfTrue="1" operator="equal">
      <formula>0</formula>
    </cfRule>
    <cfRule type="cellIs" dxfId="702" priority="1928" stopIfTrue="1" operator="greaterThan">
      <formula>0.0000001</formula>
    </cfRule>
  </conditionalFormatting>
  <conditionalFormatting sqref="E34:L34">
    <cfRule type="cellIs" dxfId="701" priority="1910" stopIfTrue="1" operator="greaterThan">
      <formula>0.0000001</formula>
    </cfRule>
    <cfRule type="cellIs" dxfId="700" priority="1911" stopIfTrue="1" operator="equal">
      <formula>0</formula>
    </cfRule>
    <cfRule type="cellIs" dxfId="699" priority="1912" stopIfTrue="1" operator="greaterThan">
      <formula>0.0000001</formula>
    </cfRule>
    <cfRule type="cellIs" dxfId="698" priority="1914" stopIfTrue="1" operator="greaterThan">
      <formula>0.0000001</formula>
    </cfRule>
    <cfRule type="cellIs" dxfId="697" priority="1915" stopIfTrue="1" operator="equal">
      <formula>0</formula>
    </cfRule>
    <cfRule type="cellIs" dxfId="696" priority="1916" stopIfTrue="1" operator="greaterThan">
      <formula>0.0000001</formula>
    </cfRule>
    <cfRule type="cellIs" dxfId="695" priority="1917" stopIfTrue="1" operator="equal">
      <formula>0</formula>
    </cfRule>
    <cfRule type="cellIs" dxfId="694" priority="1918" stopIfTrue="1" operator="greaterThan">
      <formula>0.0000001</formula>
    </cfRule>
    <cfRule type="cellIs" dxfId="693" priority="1919" stopIfTrue="1" operator="equal">
      <formula>0</formula>
    </cfRule>
    <cfRule type="cellIs" dxfId="692" priority="1913" stopIfTrue="1" operator="equal">
      <formula>0</formula>
    </cfRule>
    <cfRule type="cellIs" dxfId="691" priority="1920" stopIfTrue="1" operator="greaterThan">
      <formula>0.0000001</formula>
    </cfRule>
    <cfRule type="cellIs" dxfId="690" priority="1909" stopIfTrue="1" operator="equal">
      <formula>0</formula>
    </cfRule>
    <cfRule type="cellIs" dxfId="689" priority="1908" stopIfTrue="1" operator="greaterThan">
      <formula>0.0000001</formula>
    </cfRule>
    <cfRule type="cellIs" dxfId="688" priority="1907" stopIfTrue="1" operator="equal">
      <formula>0</formula>
    </cfRule>
    <cfRule type="cellIs" dxfId="687" priority="1906" stopIfTrue="1" operator="greaterThan">
      <formula>0.0000001</formula>
    </cfRule>
    <cfRule type="cellIs" dxfId="686" priority="1905" stopIfTrue="1" operator="equal">
      <formula>0</formula>
    </cfRule>
    <cfRule type="cellIs" dxfId="685" priority="1904" stopIfTrue="1" operator="greaterThan">
      <formula>0.0000001</formula>
    </cfRule>
    <cfRule type="cellIs" dxfId="684" priority="1903" stopIfTrue="1" operator="equal">
      <formula>0</formula>
    </cfRule>
    <cfRule type="cellIs" dxfId="683" priority="1902" stopIfTrue="1" operator="greaterThan">
      <formula>0.0000001</formula>
    </cfRule>
    <cfRule type="cellIs" dxfId="682" priority="1901" stopIfTrue="1" operator="equal">
      <formula>0</formula>
    </cfRule>
    <cfRule type="cellIs" dxfId="681" priority="1900" stopIfTrue="1" operator="greaterThan">
      <formula>0.0000001</formula>
    </cfRule>
    <cfRule type="cellIs" dxfId="680" priority="1899" stopIfTrue="1" operator="equal">
      <formula>0</formula>
    </cfRule>
    <cfRule type="cellIs" dxfId="679" priority="1898" stopIfTrue="1" operator="greaterThan">
      <formula>0.0000001</formula>
    </cfRule>
    <cfRule type="cellIs" dxfId="678" priority="1897" stopIfTrue="1" operator="equal">
      <formula>0</formula>
    </cfRule>
    <cfRule type="cellIs" dxfId="677" priority="1896" stopIfTrue="1" operator="greaterThan">
      <formula>0.0000001</formula>
    </cfRule>
    <cfRule type="cellIs" dxfId="676" priority="1895" stopIfTrue="1" operator="equal">
      <formula>0</formula>
    </cfRule>
    <cfRule type="cellIs" dxfId="675" priority="1894" stopIfTrue="1" operator="greaterThan">
      <formula>0.0000001</formula>
    </cfRule>
    <cfRule type="cellIs" dxfId="674" priority="1893" stopIfTrue="1" operator="equal">
      <formula>0</formula>
    </cfRule>
    <cfRule type="cellIs" dxfId="673" priority="1892" stopIfTrue="1" operator="greaterThan">
      <formula>0.0000001</formula>
    </cfRule>
  </conditionalFormatting>
  <conditionalFormatting sqref="E36:L36">
    <cfRule type="cellIs" dxfId="672" priority="1879" stopIfTrue="1" operator="equal">
      <formula>0</formula>
    </cfRule>
    <cfRule type="cellIs" dxfId="671" priority="1888" stopIfTrue="1" operator="greaterThan">
      <formula>0.0000001</formula>
    </cfRule>
    <cfRule type="cellIs" dxfId="670" priority="1862" stopIfTrue="1" operator="greaterThan">
      <formula>0.0000001</formula>
    </cfRule>
    <cfRule type="cellIs" dxfId="669" priority="1863" stopIfTrue="1" operator="equal">
      <formula>0</formula>
    </cfRule>
    <cfRule type="cellIs" dxfId="668" priority="1864" stopIfTrue="1" operator="greaterThan">
      <formula>0.0000001</formula>
    </cfRule>
    <cfRule type="cellIs" dxfId="667" priority="1865" stopIfTrue="1" operator="equal">
      <formula>0</formula>
    </cfRule>
    <cfRule type="cellIs" dxfId="666" priority="1866" stopIfTrue="1" operator="greaterThan">
      <formula>0.0000001</formula>
    </cfRule>
    <cfRule type="cellIs" dxfId="665" priority="1867" stopIfTrue="1" operator="equal">
      <formula>0</formula>
    </cfRule>
    <cfRule type="cellIs" dxfId="664" priority="1868" stopIfTrue="1" operator="greaterThan">
      <formula>0.0000001</formula>
    </cfRule>
    <cfRule type="cellIs" dxfId="663" priority="1869" stopIfTrue="1" operator="equal">
      <formula>0</formula>
    </cfRule>
    <cfRule type="cellIs" dxfId="662" priority="1878" stopIfTrue="1" operator="greaterThan">
      <formula>0.0000001</formula>
    </cfRule>
    <cfRule type="cellIs" dxfId="661" priority="1870" stopIfTrue="1" operator="greaterThan">
      <formula>0.0000001</formula>
    </cfRule>
    <cfRule type="cellIs" dxfId="660" priority="1871" stopIfTrue="1" operator="equal">
      <formula>0</formula>
    </cfRule>
    <cfRule type="cellIs" dxfId="659" priority="1873" stopIfTrue="1" operator="equal">
      <formula>0</formula>
    </cfRule>
    <cfRule type="cellIs" dxfId="658" priority="1874" stopIfTrue="1" operator="greaterThan">
      <formula>0.0000001</formula>
    </cfRule>
    <cfRule type="cellIs" dxfId="657" priority="1875" stopIfTrue="1" operator="equal">
      <formula>0</formula>
    </cfRule>
    <cfRule type="cellIs" dxfId="656" priority="1876" stopIfTrue="1" operator="greaterThan">
      <formula>0.0000001</formula>
    </cfRule>
    <cfRule type="cellIs" dxfId="655" priority="1872" stopIfTrue="1" operator="greaterThan">
      <formula>0.0000001</formula>
    </cfRule>
    <cfRule type="cellIs" dxfId="654" priority="1890" stopIfTrue="1" operator="greaterThan">
      <formula>0.0000001</formula>
    </cfRule>
    <cfRule type="cellIs" dxfId="653" priority="1889" stopIfTrue="1" operator="equal">
      <formula>0</formula>
    </cfRule>
    <cfRule type="cellIs" dxfId="652" priority="1877" stopIfTrue="1" operator="equal">
      <formula>0</formula>
    </cfRule>
    <cfRule type="cellIs" dxfId="651" priority="1887" stopIfTrue="1" operator="equal">
      <formula>0</formula>
    </cfRule>
    <cfRule type="cellIs" dxfId="650" priority="1886" stopIfTrue="1" operator="greaterThan">
      <formula>0.0000001</formula>
    </cfRule>
    <cfRule type="cellIs" dxfId="649" priority="1885" stopIfTrue="1" operator="equal">
      <formula>0</formula>
    </cfRule>
    <cfRule type="cellIs" dxfId="648" priority="1884" stopIfTrue="1" operator="greaterThan">
      <formula>0.0000001</formula>
    </cfRule>
    <cfRule type="cellIs" dxfId="647" priority="1883" stopIfTrue="1" operator="equal">
      <formula>0</formula>
    </cfRule>
    <cfRule type="cellIs" dxfId="646" priority="1882" stopIfTrue="1" operator="greaterThan">
      <formula>0.0000001</formula>
    </cfRule>
    <cfRule type="cellIs" dxfId="645" priority="1881" stopIfTrue="1" operator="equal">
      <formula>0</formula>
    </cfRule>
    <cfRule type="cellIs" dxfId="644" priority="1880" stopIfTrue="1" operator="greaterThan">
      <formula>0.0000001</formula>
    </cfRule>
  </conditionalFormatting>
  <conditionalFormatting sqref="E38:L38">
    <cfRule type="cellIs" dxfId="643" priority="1857" stopIfTrue="1" operator="equal">
      <formula>0</formula>
    </cfRule>
    <cfRule type="cellIs" dxfId="642" priority="1856" stopIfTrue="1" operator="greaterThan">
      <formula>0.0000001</formula>
    </cfRule>
    <cfRule type="cellIs" dxfId="641" priority="1855" stopIfTrue="1" operator="equal">
      <formula>0</formula>
    </cfRule>
    <cfRule type="cellIs" dxfId="640" priority="1854" stopIfTrue="1" operator="greaterThan">
      <formula>0.0000001</formula>
    </cfRule>
    <cfRule type="cellIs" dxfId="639" priority="1853" stopIfTrue="1" operator="equal">
      <formula>0</formula>
    </cfRule>
    <cfRule type="cellIs" dxfId="638" priority="1852" stopIfTrue="1" operator="greaterThan">
      <formula>0.0000001</formula>
    </cfRule>
    <cfRule type="cellIs" dxfId="637" priority="1851" stopIfTrue="1" operator="equal">
      <formula>0</formula>
    </cfRule>
    <cfRule type="cellIs" dxfId="636" priority="1850" stopIfTrue="1" operator="greaterThan">
      <formula>0.0000001</formula>
    </cfRule>
    <cfRule type="cellIs" dxfId="635" priority="1849" stopIfTrue="1" operator="equal">
      <formula>0</formula>
    </cfRule>
    <cfRule type="cellIs" dxfId="634" priority="1848" stopIfTrue="1" operator="greaterThan">
      <formula>0.0000001</formula>
    </cfRule>
    <cfRule type="cellIs" dxfId="633" priority="1858" stopIfTrue="1" operator="greaterThan">
      <formula>0.0000001</formula>
    </cfRule>
    <cfRule type="cellIs" dxfId="632" priority="1860" stopIfTrue="1" operator="greaterThan">
      <formula>0.0000001</formula>
    </cfRule>
    <cfRule type="cellIs" dxfId="631" priority="1859" stopIfTrue="1" operator="equal">
      <formula>0</formula>
    </cfRule>
    <cfRule type="cellIs" dxfId="630" priority="1847" stopIfTrue="1" operator="equal">
      <formula>0</formula>
    </cfRule>
    <cfRule type="cellIs" dxfId="629" priority="1846" stopIfTrue="1" operator="greaterThan">
      <formula>0.0000001</formula>
    </cfRule>
    <cfRule type="cellIs" dxfId="628" priority="1845" stopIfTrue="1" operator="equal">
      <formula>0</formula>
    </cfRule>
    <cfRule type="cellIs" dxfId="627" priority="1844" stopIfTrue="1" operator="greaterThan">
      <formula>0.0000001</formula>
    </cfRule>
    <cfRule type="cellIs" dxfId="626" priority="1843" stopIfTrue="1" operator="equal">
      <formula>0</formula>
    </cfRule>
    <cfRule type="cellIs" dxfId="625" priority="1842" stopIfTrue="1" operator="greaterThan">
      <formula>0.0000001</formula>
    </cfRule>
    <cfRule type="cellIs" dxfId="624" priority="1841" stopIfTrue="1" operator="equal">
      <formula>0</formula>
    </cfRule>
    <cfRule type="cellIs" dxfId="623" priority="1840" stopIfTrue="1" operator="greaterThan">
      <formula>0.0000001</formula>
    </cfRule>
    <cfRule type="cellIs" dxfId="622" priority="1839" stopIfTrue="1" operator="equal">
      <formula>0</formula>
    </cfRule>
    <cfRule type="cellIs" dxfId="621" priority="1838" stopIfTrue="1" operator="greaterThan">
      <formula>0.0000001</formula>
    </cfRule>
    <cfRule type="cellIs" dxfId="620" priority="1837" stopIfTrue="1" operator="equal">
      <formula>0</formula>
    </cfRule>
    <cfRule type="cellIs" dxfId="619" priority="1836" stopIfTrue="1" operator="greaterThan">
      <formula>0.0000001</formula>
    </cfRule>
    <cfRule type="cellIs" dxfId="618" priority="1835" stopIfTrue="1" operator="equal">
      <formula>0</formula>
    </cfRule>
    <cfRule type="cellIs" dxfId="617" priority="1834" stopIfTrue="1" operator="greaterThan">
      <formula>0.0000001</formula>
    </cfRule>
    <cfRule type="cellIs" dxfId="616" priority="1833" stopIfTrue="1" operator="equal">
      <formula>0</formula>
    </cfRule>
    <cfRule type="cellIs" dxfId="615" priority="1832" stopIfTrue="1" operator="greaterThan">
      <formula>0.0000001</formula>
    </cfRule>
  </conditionalFormatting>
  <conditionalFormatting sqref="E40:L40">
    <cfRule type="cellIs" dxfId="614" priority="1804" stopIfTrue="1" operator="greaterThan">
      <formula>0.0000001</formula>
    </cfRule>
    <cfRule type="cellIs" dxfId="613" priority="1829" stopIfTrue="1" operator="equal">
      <formula>0</formula>
    </cfRule>
    <cfRule type="cellIs" dxfId="612" priority="1802" stopIfTrue="1" operator="greaterThan">
      <formula>0.0000001</formula>
    </cfRule>
    <cfRule type="cellIs" dxfId="611" priority="1803" stopIfTrue="1" operator="equal">
      <formula>0</formula>
    </cfRule>
    <cfRule type="cellIs" dxfId="610" priority="1830" stopIfTrue="1" operator="greaterThan">
      <formula>0.0000001</formula>
    </cfRule>
    <cfRule type="cellIs" dxfId="609" priority="1828" stopIfTrue="1" operator="greaterThan">
      <formula>0.0000001</formula>
    </cfRule>
    <cfRule type="cellIs" dxfId="608" priority="1827" stopIfTrue="1" operator="equal">
      <formula>0</formula>
    </cfRule>
    <cfRule type="cellIs" dxfId="607" priority="1826" stopIfTrue="1" operator="greaterThan">
      <formula>0.0000001</formula>
    </cfRule>
    <cfRule type="cellIs" dxfId="606" priority="1825" stopIfTrue="1" operator="equal">
      <formula>0</formula>
    </cfRule>
    <cfRule type="cellIs" dxfId="605" priority="1824" stopIfTrue="1" operator="greaterThan">
      <formula>0.0000001</formula>
    </cfRule>
    <cfRule type="cellIs" dxfId="604" priority="1823" stopIfTrue="1" operator="equal">
      <formula>0</formula>
    </cfRule>
    <cfRule type="cellIs" dxfId="603" priority="1822" stopIfTrue="1" operator="greaterThan">
      <formula>0.0000001</formula>
    </cfRule>
    <cfRule type="cellIs" dxfId="602" priority="1821" stopIfTrue="1" operator="equal">
      <formula>0</formula>
    </cfRule>
    <cfRule type="cellIs" dxfId="601" priority="1820" stopIfTrue="1" operator="greaterThan">
      <formula>0.0000001</formula>
    </cfRule>
    <cfRule type="cellIs" dxfId="600" priority="1819" stopIfTrue="1" operator="equal">
      <formula>0</formula>
    </cfRule>
    <cfRule type="cellIs" dxfId="599" priority="1818" stopIfTrue="1" operator="greaterThan">
      <formula>0.0000001</formula>
    </cfRule>
    <cfRule type="cellIs" dxfId="598" priority="1817" stopIfTrue="1" operator="equal">
      <formula>0</formula>
    </cfRule>
    <cfRule type="cellIs" dxfId="597" priority="1816" stopIfTrue="1" operator="greaterThan">
      <formula>0.0000001</formula>
    </cfRule>
    <cfRule type="cellIs" dxfId="596" priority="1815" stopIfTrue="1" operator="equal">
      <formula>0</formula>
    </cfRule>
    <cfRule type="cellIs" dxfId="595" priority="1814" stopIfTrue="1" operator="greaterThan">
      <formula>0.0000001</formula>
    </cfRule>
    <cfRule type="cellIs" dxfId="594" priority="1813" stopIfTrue="1" operator="equal">
      <formula>0</formula>
    </cfRule>
    <cfRule type="cellIs" dxfId="593" priority="1812" stopIfTrue="1" operator="greaterThan">
      <formula>0.0000001</formula>
    </cfRule>
    <cfRule type="cellIs" dxfId="592" priority="1811" stopIfTrue="1" operator="equal">
      <formula>0</formula>
    </cfRule>
    <cfRule type="cellIs" dxfId="591" priority="1810" stopIfTrue="1" operator="greaterThan">
      <formula>0.0000001</formula>
    </cfRule>
    <cfRule type="cellIs" dxfId="590" priority="1809" stopIfTrue="1" operator="equal">
      <formula>0</formula>
    </cfRule>
    <cfRule type="cellIs" dxfId="589" priority="1808" stopIfTrue="1" operator="greaterThan">
      <formula>0.0000001</formula>
    </cfRule>
    <cfRule type="cellIs" dxfId="588" priority="1807" stopIfTrue="1" operator="equal">
      <formula>0</formula>
    </cfRule>
    <cfRule type="cellIs" dxfId="587" priority="1806" stopIfTrue="1" operator="greaterThan">
      <formula>0.0000001</formula>
    </cfRule>
    <cfRule type="cellIs" dxfId="586" priority="1805" stopIfTrue="1" operator="equal">
      <formula>0</formula>
    </cfRule>
  </conditionalFormatting>
  <conditionalFormatting sqref="E42:L42">
    <cfRule type="cellIs" dxfId="585" priority="1784" stopIfTrue="1" operator="greaterThan">
      <formula>0.0000001</formula>
    </cfRule>
    <cfRule type="cellIs" dxfId="584" priority="1793" stopIfTrue="1" operator="equal">
      <formula>0</formula>
    </cfRule>
    <cfRule type="cellIs" dxfId="583" priority="1781" stopIfTrue="1" operator="equal">
      <formula>0</formula>
    </cfRule>
    <cfRule type="cellIs" dxfId="582" priority="1780" stopIfTrue="1" operator="greaterThan">
      <formula>0.0000001</formula>
    </cfRule>
    <cfRule type="cellIs" dxfId="581" priority="1779" stopIfTrue="1" operator="equal">
      <formula>0</formula>
    </cfRule>
    <cfRule type="cellIs" dxfId="580" priority="1778" stopIfTrue="1" operator="greaterThan">
      <formula>0.0000001</formula>
    </cfRule>
    <cfRule type="cellIs" dxfId="579" priority="1785" stopIfTrue="1" operator="equal">
      <formula>0</formula>
    </cfRule>
    <cfRule type="cellIs" dxfId="578" priority="1776" stopIfTrue="1" operator="greaterThan">
      <formula>0.0000001</formula>
    </cfRule>
    <cfRule type="cellIs" dxfId="577" priority="1777" stopIfTrue="1" operator="equal">
      <formula>0</formula>
    </cfRule>
    <cfRule type="cellIs" dxfId="576" priority="1775" stopIfTrue="1" operator="equal">
      <formula>0</formula>
    </cfRule>
    <cfRule type="cellIs" dxfId="575" priority="1774" stopIfTrue="1" operator="greaterThan">
      <formula>0.0000001</formula>
    </cfRule>
    <cfRule type="cellIs" dxfId="574" priority="1773" stopIfTrue="1" operator="equal">
      <formula>0</formula>
    </cfRule>
    <cfRule type="cellIs" dxfId="573" priority="1772" stopIfTrue="1" operator="greaterThan">
      <formula>0.0000001</formula>
    </cfRule>
    <cfRule type="cellIs" dxfId="572" priority="1782" stopIfTrue="1" operator="greaterThan">
      <formula>0.0000001</formula>
    </cfRule>
    <cfRule type="cellIs" dxfId="571" priority="1800" stopIfTrue="1" operator="greaterThan">
      <formula>0.0000001</formula>
    </cfRule>
    <cfRule type="cellIs" dxfId="570" priority="1799" stopIfTrue="1" operator="equal">
      <formula>0</formula>
    </cfRule>
    <cfRule type="cellIs" dxfId="569" priority="1792" stopIfTrue="1" operator="greaterThan">
      <formula>0.0000001</formula>
    </cfRule>
    <cfRule type="cellIs" dxfId="568" priority="1798" stopIfTrue="1" operator="greaterThan">
      <formula>0.0000001</formula>
    </cfRule>
    <cfRule type="cellIs" dxfId="567" priority="1797" stopIfTrue="1" operator="equal">
      <formula>0</formula>
    </cfRule>
    <cfRule type="cellIs" dxfId="566" priority="1796" stopIfTrue="1" operator="greaterThan">
      <formula>0.0000001</formula>
    </cfRule>
    <cfRule type="cellIs" dxfId="565" priority="1795" stopIfTrue="1" operator="equal">
      <formula>0</formula>
    </cfRule>
    <cfRule type="cellIs" dxfId="564" priority="1794" stopIfTrue="1" operator="greaterThan">
      <formula>0.0000001</formula>
    </cfRule>
    <cfRule type="cellIs" dxfId="563" priority="1783" stopIfTrue="1" operator="equal">
      <formula>0</formula>
    </cfRule>
    <cfRule type="cellIs" dxfId="562" priority="1791" stopIfTrue="1" operator="equal">
      <formula>0</formula>
    </cfRule>
    <cfRule type="cellIs" dxfId="561" priority="1790" stopIfTrue="1" operator="greaterThan">
      <formula>0.0000001</formula>
    </cfRule>
    <cfRule type="cellIs" dxfId="560" priority="1789" stopIfTrue="1" operator="equal">
      <formula>0</formula>
    </cfRule>
    <cfRule type="cellIs" dxfId="559" priority="1788" stopIfTrue="1" operator="greaterThan">
      <formula>0.0000001</formula>
    </cfRule>
    <cfRule type="cellIs" dxfId="558" priority="1787" stopIfTrue="1" operator="equal">
      <formula>0</formula>
    </cfRule>
    <cfRule type="cellIs" dxfId="557" priority="1786" stopIfTrue="1" operator="greaterThan">
      <formula>0.0000001</formula>
    </cfRule>
  </conditionalFormatting>
  <conditionalFormatting sqref="E44:L44">
    <cfRule type="cellIs" dxfId="556" priority="1470" stopIfTrue="1" operator="greaterThan">
      <formula>0.0000001</formula>
    </cfRule>
    <cfRule type="cellIs" dxfId="555" priority="1469" stopIfTrue="1" operator="equal">
      <formula>0</formula>
    </cfRule>
    <cfRule type="cellIs" dxfId="554" priority="1468" stopIfTrue="1" operator="greaterThan">
      <formula>0.0000001</formula>
    </cfRule>
    <cfRule type="cellIs" dxfId="553" priority="1466" stopIfTrue="1" operator="greaterThan">
      <formula>0.0000001</formula>
    </cfRule>
    <cfRule type="cellIs" dxfId="552" priority="1465" stopIfTrue="1" operator="equal">
      <formula>0</formula>
    </cfRule>
    <cfRule type="cellIs" dxfId="551" priority="1462" stopIfTrue="1" operator="greaterThan">
      <formula>0.0000001</formula>
    </cfRule>
    <cfRule type="cellIs" dxfId="550" priority="1461" stopIfTrue="1" operator="equal">
      <formula>0</formula>
    </cfRule>
    <cfRule type="cellIs" dxfId="549" priority="1460" stopIfTrue="1" operator="greaterThan">
      <formula>0.0000001</formula>
    </cfRule>
    <cfRule type="cellIs" dxfId="548" priority="1459" stopIfTrue="1" operator="equal">
      <formula>0</formula>
    </cfRule>
    <cfRule type="cellIs" dxfId="547" priority="1458" stopIfTrue="1" operator="greaterThan">
      <formula>0.0000001</formula>
    </cfRule>
    <cfRule type="cellIs" dxfId="546" priority="1457" stopIfTrue="1" operator="equal">
      <formula>0</formula>
    </cfRule>
    <cfRule type="cellIs" dxfId="545" priority="1456" stopIfTrue="1" operator="greaterThan">
      <formula>0.0000001</formula>
    </cfRule>
    <cfRule type="cellIs" dxfId="544" priority="1455" stopIfTrue="1" operator="equal">
      <formula>0</formula>
    </cfRule>
    <cfRule type="cellIs" dxfId="543" priority="1454" stopIfTrue="1" operator="greaterThan">
      <formula>0.0000001</formula>
    </cfRule>
    <cfRule type="cellIs" dxfId="542" priority="1453" stopIfTrue="1" operator="equal">
      <formula>0</formula>
    </cfRule>
    <cfRule type="cellIs" dxfId="541" priority="1452" stopIfTrue="1" operator="greaterThan">
      <formula>0.0000001</formula>
    </cfRule>
    <cfRule type="cellIs" dxfId="540" priority="1451" stopIfTrue="1" operator="equal">
      <formula>0</formula>
    </cfRule>
    <cfRule type="cellIs" dxfId="539" priority="1450" stopIfTrue="1" operator="greaterThan">
      <formula>0.0000001</formula>
    </cfRule>
    <cfRule type="cellIs" dxfId="538" priority="1449" stopIfTrue="1" operator="equal">
      <formula>0</formula>
    </cfRule>
    <cfRule type="cellIs" dxfId="537" priority="1447" stopIfTrue="1" operator="equal">
      <formula>0</formula>
    </cfRule>
    <cfRule type="cellIs" dxfId="536" priority="1446" stopIfTrue="1" operator="greaterThan">
      <formula>0.0000001</formula>
    </cfRule>
    <cfRule type="cellIs" dxfId="535" priority="1445" stopIfTrue="1" operator="equal">
      <formula>0</formula>
    </cfRule>
    <cfRule type="cellIs" dxfId="534" priority="1444" stopIfTrue="1" operator="greaterThan">
      <formula>0.0000001</formula>
    </cfRule>
    <cfRule type="cellIs" dxfId="533" priority="1443" stopIfTrue="1" operator="equal">
      <formula>0</formula>
    </cfRule>
    <cfRule type="cellIs" dxfId="532" priority="1442" stopIfTrue="1" operator="greaterThan">
      <formula>0.0000001</formula>
    </cfRule>
    <cfRule type="cellIs" dxfId="531" priority="1448" stopIfTrue="1" operator="greaterThan">
      <formula>0.0000001</formula>
    </cfRule>
    <cfRule type="cellIs" dxfId="530" priority="1463" stopIfTrue="1" operator="equal">
      <formula>0</formula>
    </cfRule>
    <cfRule type="cellIs" dxfId="529" priority="1467" stopIfTrue="1" operator="equal">
      <formula>0</formula>
    </cfRule>
    <cfRule type="cellIs" dxfId="528" priority="1464" stopIfTrue="1" operator="greaterThan">
      <formula>0.0000001</formula>
    </cfRule>
  </conditionalFormatting>
  <conditionalFormatting sqref="E46:L46">
    <cfRule type="cellIs" dxfId="527" priority="1232" stopIfTrue="1" operator="greaterThan">
      <formula>0.0000001</formula>
    </cfRule>
    <cfRule type="cellIs" dxfId="526" priority="1411" stopIfTrue="1" operator="equal">
      <formula>0</formula>
    </cfRule>
    <cfRule type="cellIs" dxfId="525" priority="1412" stopIfTrue="1" operator="greaterThan">
      <formula>0.0000001</formula>
    </cfRule>
    <cfRule type="cellIs" dxfId="524" priority="1413" stopIfTrue="1" operator="equal">
      <formula>0</formula>
    </cfRule>
    <cfRule type="cellIs" dxfId="523" priority="1414" stopIfTrue="1" operator="greaterThan">
      <formula>0.0000001</formula>
    </cfRule>
    <cfRule type="cellIs" dxfId="522" priority="1415" stopIfTrue="1" operator="equal">
      <formula>0</formula>
    </cfRule>
    <cfRule type="cellIs" dxfId="521" priority="1416" stopIfTrue="1" operator="greaterThan">
      <formula>0.0000001</formula>
    </cfRule>
    <cfRule type="cellIs" dxfId="520" priority="1417" stopIfTrue="1" operator="equal">
      <formula>0</formula>
    </cfRule>
    <cfRule type="cellIs" dxfId="519" priority="1418" stopIfTrue="1" operator="greaterThan">
      <formula>0.0000001</formula>
    </cfRule>
    <cfRule type="cellIs" dxfId="518" priority="1419" stopIfTrue="1" operator="equal">
      <formula>0</formula>
    </cfRule>
    <cfRule type="cellIs" dxfId="517" priority="1420" stopIfTrue="1" operator="greaterThan">
      <formula>0.0000001</formula>
    </cfRule>
    <cfRule type="cellIs" dxfId="516" priority="1421" stopIfTrue="1" operator="equal">
      <formula>0</formula>
    </cfRule>
    <cfRule type="cellIs" dxfId="515" priority="1422" stopIfTrue="1" operator="greaterThan">
      <formula>0.0000001</formula>
    </cfRule>
    <cfRule type="cellIs" dxfId="514" priority="1423" stopIfTrue="1" operator="equal">
      <formula>0</formula>
    </cfRule>
    <cfRule type="cellIs" dxfId="513" priority="1424" stopIfTrue="1" operator="greaterThan">
      <formula>0.0000001</formula>
    </cfRule>
    <cfRule type="cellIs" dxfId="512" priority="1425" stopIfTrue="1" operator="equal">
      <formula>0</formula>
    </cfRule>
    <cfRule type="cellIs" dxfId="511" priority="1426" stopIfTrue="1" operator="greaterThan">
      <formula>0.0000001</formula>
    </cfRule>
    <cfRule type="cellIs" dxfId="510" priority="1427" stopIfTrue="1" operator="equal">
      <formula>0</formula>
    </cfRule>
    <cfRule type="cellIs" dxfId="509" priority="1428" stopIfTrue="1" operator="greaterThan">
      <formula>0.0000001</formula>
    </cfRule>
    <cfRule type="cellIs" dxfId="508" priority="1429" stopIfTrue="1" operator="equal">
      <formula>0</formula>
    </cfRule>
    <cfRule type="cellIs" dxfId="507" priority="1430" stopIfTrue="1" operator="greaterThan">
      <formula>0.0000001</formula>
    </cfRule>
    <cfRule type="cellIs" dxfId="506" priority="1431" stopIfTrue="1" operator="equal">
      <formula>0</formula>
    </cfRule>
    <cfRule type="cellIs" dxfId="505" priority="1432" stopIfTrue="1" operator="greaterThan">
      <formula>0.0000001</formula>
    </cfRule>
    <cfRule type="cellIs" dxfId="504" priority="1433" stopIfTrue="1" operator="equal">
      <formula>0</formula>
    </cfRule>
    <cfRule type="cellIs" dxfId="503" priority="1434" stopIfTrue="1" operator="greaterThan">
      <formula>0.0000001</formula>
    </cfRule>
    <cfRule type="cellIs" dxfId="502" priority="1435" stopIfTrue="1" operator="equal">
      <formula>0</formula>
    </cfRule>
    <cfRule type="cellIs" dxfId="501" priority="1436" stopIfTrue="1" operator="greaterThan">
      <formula>0.0000001</formula>
    </cfRule>
    <cfRule type="cellIs" dxfId="500" priority="1437" stopIfTrue="1" operator="equal">
      <formula>0</formula>
    </cfRule>
    <cfRule type="cellIs" dxfId="499" priority="1438" stopIfTrue="1" operator="greaterThan">
      <formula>0.0000001</formula>
    </cfRule>
    <cfRule type="cellIs" dxfId="498" priority="1439" stopIfTrue="1" operator="equal">
      <formula>0</formula>
    </cfRule>
    <cfRule type="cellIs" dxfId="497" priority="1440" stopIfTrue="1" operator="greaterThan">
      <formula>0.0000001</formula>
    </cfRule>
    <cfRule type="cellIs" dxfId="496" priority="1233" stopIfTrue="1" operator="equal">
      <formula>0</formula>
    </cfRule>
    <cfRule type="cellIs" dxfId="495" priority="1234" stopIfTrue="1" operator="greaterThan">
      <formula>0.0000001</formula>
    </cfRule>
    <cfRule type="cellIs" dxfId="494" priority="1235" stopIfTrue="1" operator="equal">
      <formula>0</formula>
    </cfRule>
    <cfRule type="cellIs" dxfId="493" priority="1236" stopIfTrue="1" operator="greaterThan">
      <formula>0.0000001</formula>
    </cfRule>
    <cfRule type="cellIs" dxfId="492" priority="1237" stopIfTrue="1" operator="equal">
      <formula>0</formula>
    </cfRule>
    <cfRule type="cellIs" dxfId="491" priority="1238" stopIfTrue="1" operator="greaterThan">
      <formula>0.0000001</formula>
    </cfRule>
    <cfRule type="cellIs" dxfId="490" priority="1239" stopIfTrue="1" operator="equal">
      <formula>0</formula>
    </cfRule>
    <cfRule type="cellIs" dxfId="489" priority="1240" stopIfTrue="1" operator="greaterThan">
      <formula>0.0000001</formula>
    </cfRule>
    <cfRule type="cellIs" dxfId="488" priority="1241" stopIfTrue="1" operator="equal">
      <formula>0</formula>
    </cfRule>
    <cfRule type="cellIs" dxfId="487" priority="1242" stopIfTrue="1" operator="greaterThan">
      <formula>0.0000001</formula>
    </cfRule>
    <cfRule type="cellIs" dxfId="486" priority="1243" stopIfTrue="1" operator="equal">
      <formula>0</formula>
    </cfRule>
    <cfRule type="cellIs" dxfId="485" priority="1244" stopIfTrue="1" operator="greaterThan">
      <formula>0.0000001</formula>
    </cfRule>
    <cfRule type="cellIs" dxfId="484" priority="1245" stopIfTrue="1" operator="equal">
      <formula>0</formula>
    </cfRule>
    <cfRule type="cellIs" dxfId="483" priority="1246" stopIfTrue="1" operator="greaterThan">
      <formula>0.0000001</formula>
    </cfRule>
    <cfRule type="cellIs" dxfId="482" priority="1247" stopIfTrue="1" operator="equal">
      <formula>0</formula>
    </cfRule>
    <cfRule type="cellIs" dxfId="481" priority="1248" stopIfTrue="1" operator="greaterThan">
      <formula>0.0000001</formula>
    </cfRule>
    <cfRule type="cellIs" dxfId="480" priority="1249" stopIfTrue="1" operator="equal">
      <formula>0</formula>
    </cfRule>
    <cfRule type="cellIs" dxfId="479" priority="1250" stopIfTrue="1" operator="greaterThan">
      <formula>0.0000001</formula>
    </cfRule>
    <cfRule type="cellIs" dxfId="478" priority="1251" stopIfTrue="1" operator="equal">
      <formula>0</formula>
    </cfRule>
    <cfRule type="cellIs" dxfId="477" priority="1252" stopIfTrue="1" operator="greaterThan">
      <formula>0.0000001</formula>
    </cfRule>
    <cfRule type="cellIs" dxfId="476" priority="1253" stopIfTrue="1" operator="equal">
      <formula>0</formula>
    </cfRule>
    <cfRule type="cellIs" dxfId="475" priority="1254" stopIfTrue="1" operator="greaterThan">
      <formula>0.0000001</formula>
    </cfRule>
    <cfRule type="cellIs" dxfId="474" priority="1255" stopIfTrue="1" operator="equal">
      <formula>0</formula>
    </cfRule>
    <cfRule type="cellIs" dxfId="473" priority="1256" stopIfTrue="1" operator="greaterThan">
      <formula>0.0000001</formula>
    </cfRule>
    <cfRule type="cellIs" dxfId="472" priority="1257" stopIfTrue="1" operator="equal">
      <formula>0</formula>
    </cfRule>
    <cfRule type="cellIs" dxfId="471" priority="1258" stopIfTrue="1" operator="greaterThan">
      <formula>0.0000001</formula>
    </cfRule>
    <cfRule type="cellIs" dxfId="470" priority="1259" stopIfTrue="1" operator="equal">
      <formula>0</formula>
    </cfRule>
    <cfRule type="cellIs" dxfId="469" priority="1260" stopIfTrue="1" operator="greaterThan">
      <formula>0.0000001</formula>
    </cfRule>
  </conditionalFormatting>
  <conditionalFormatting sqref="E48:L48">
    <cfRule type="cellIs" dxfId="468" priority="1407" stopIfTrue="1" operator="equal">
      <formula>0</formula>
    </cfRule>
    <cfRule type="cellIs" dxfId="467" priority="1206" stopIfTrue="1" operator="greaterThan">
      <formula>0.0000001</formula>
    </cfRule>
    <cfRule type="cellIs" dxfId="466" priority="1408" stopIfTrue="1" operator="greaterThan">
      <formula>0.0000001</formula>
    </cfRule>
    <cfRule type="cellIs" dxfId="465" priority="1409" stopIfTrue="1" operator="equal">
      <formula>0</formula>
    </cfRule>
    <cfRule type="cellIs" dxfId="464" priority="1410" stopIfTrue="1" operator="greaterThan">
      <formula>0.0000001</formula>
    </cfRule>
    <cfRule type="cellIs" dxfId="463" priority="1230" stopIfTrue="1" operator="greaterThan">
      <formula>0.0000001</formula>
    </cfRule>
    <cfRule type="cellIs" dxfId="462" priority="1229" stopIfTrue="1" operator="equal">
      <formula>0</formula>
    </cfRule>
    <cfRule type="cellIs" dxfId="461" priority="1228" stopIfTrue="1" operator="greaterThan">
      <formula>0.0000001</formula>
    </cfRule>
    <cfRule type="cellIs" dxfId="460" priority="1227" stopIfTrue="1" operator="equal">
      <formula>0</formula>
    </cfRule>
    <cfRule type="cellIs" dxfId="459" priority="1226" stopIfTrue="1" operator="greaterThan">
      <formula>0.0000001</formula>
    </cfRule>
    <cfRule type="cellIs" dxfId="458" priority="1225" stopIfTrue="1" operator="equal">
      <formula>0</formula>
    </cfRule>
    <cfRule type="cellIs" dxfId="457" priority="1224" stopIfTrue="1" operator="greaterThan">
      <formula>0.0000001</formula>
    </cfRule>
    <cfRule type="cellIs" dxfId="456" priority="1223" stopIfTrue="1" operator="equal">
      <formula>0</formula>
    </cfRule>
    <cfRule type="cellIs" dxfId="455" priority="1222" stopIfTrue="1" operator="greaterThan">
      <formula>0.0000001</formula>
    </cfRule>
    <cfRule type="cellIs" dxfId="454" priority="1221" stopIfTrue="1" operator="equal">
      <formula>0</formula>
    </cfRule>
    <cfRule type="cellIs" dxfId="453" priority="1220" stopIfTrue="1" operator="greaterThan">
      <formula>0.0000001</formula>
    </cfRule>
    <cfRule type="cellIs" dxfId="452" priority="1219" stopIfTrue="1" operator="equal">
      <formula>0</formula>
    </cfRule>
    <cfRule type="cellIs" dxfId="451" priority="1218" stopIfTrue="1" operator="greaterThan">
      <formula>0.0000001</formula>
    </cfRule>
    <cfRule type="cellIs" dxfId="450" priority="1217" stopIfTrue="1" operator="equal">
      <formula>0</formula>
    </cfRule>
    <cfRule type="cellIs" dxfId="449" priority="1216" stopIfTrue="1" operator="greaterThan">
      <formula>0.0000001</formula>
    </cfRule>
    <cfRule type="cellIs" dxfId="448" priority="1215" stopIfTrue="1" operator="equal">
      <formula>0</formula>
    </cfRule>
    <cfRule type="cellIs" dxfId="447" priority="1214" stopIfTrue="1" operator="greaterThan">
      <formula>0.0000001</formula>
    </cfRule>
    <cfRule type="cellIs" dxfId="446" priority="1213" stopIfTrue="1" operator="equal">
      <formula>0</formula>
    </cfRule>
    <cfRule type="cellIs" dxfId="445" priority="1212" stopIfTrue="1" operator="greaterThan">
      <formula>0.0000001</formula>
    </cfRule>
    <cfRule type="cellIs" dxfId="444" priority="1211" stopIfTrue="1" operator="equal">
      <formula>0</formula>
    </cfRule>
    <cfRule type="cellIs" dxfId="443" priority="1210" stopIfTrue="1" operator="greaterThan">
      <formula>0.0000001</formula>
    </cfRule>
    <cfRule type="cellIs" dxfId="442" priority="1209" stopIfTrue="1" operator="equal">
      <formula>0</formula>
    </cfRule>
    <cfRule type="cellIs" dxfId="441" priority="1208" stopIfTrue="1" operator="greaterThan">
      <formula>0.0000001</formula>
    </cfRule>
    <cfRule type="cellIs" dxfId="440" priority="1203" stopIfTrue="1" operator="equal">
      <formula>0</formula>
    </cfRule>
    <cfRule type="cellIs" dxfId="439" priority="1204" stopIfTrue="1" operator="greaterThan">
      <formula>0.0000001</formula>
    </cfRule>
    <cfRule type="cellIs" dxfId="438" priority="1205" stopIfTrue="1" operator="equal">
      <formula>0</formula>
    </cfRule>
    <cfRule type="cellIs" dxfId="437" priority="1207" stopIfTrue="1" operator="equal">
      <formula>0</formula>
    </cfRule>
    <cfRule type="cellIs" dxfId="436" priority="1381" stopIfTrue="1" operator="equal">
      <formula>0</formula>
    </cfRule>
    <cfRule type="cellIs" dxfId="435" priority="1382" stopIfTrue="1" operator="greaterThan">
      <formula>0.0000001</formula>
    </cfRule>
    <cfRule type="cellIs" dxfId="434" priority="1383" stopIfTrue="1" operator="equal">
      <formula>0</formula>
    </cfRule>
    <cfRule type="cellIs" dxfId="433" priority="1384" stopIfTrue="1" operator="greaterThan">
      <formula>0.0000001</formula>
    </cfRule>
    <cfRule type="cellIs" dxfId="432" priority="1385" stopIfTrue="1" operator="equal">
      <formula>0</formula>
    </cfRule>
    <cfRule type="cellIs" dxfId="431" priority="1386" stopIfTrue="1" operator="greaterThan">
      <formula>0.0000001</formula>
    </cfRule>
    <cfRule type="cellIs" dxfId="430" priority="1387" stopIfTrue="1" operator="equal">
      <formula>0</formula>
    </cfRule>
    <cfRule type="cellIs" dxfId="429" priority="1388" stopIfTrue="1" operator="greaterThan">
      <formula>0.0000001</formula>
    </cfRule>
    <cfRule type="cellIs" dxfId="428" priority="1389" stopIfTrue="1" operator="equal">
      <formula>0</formula>
    </cfRule>
    <cfRule type="cellIs" dxfId="427" priority="1390" stopIfTrue="1" operator="greaterThan">
      <formula>0.0000001</formula>
    </cfRule>
    <cfRule type="cellIs" dxfId="426" priority="1391" stopIfTrue="1" operator="equal">
      <formula>0</formula>
    </cfRule>
    <cfRule type="cellIs" dxfId="425" priority="1392" stopIfTrue="1" operator="greaterThan">
      <formula>0.0000001</formula>
    </cfRule>
    <cfRule type="cellIs" dxfId="424" priority="1393" stopIfTrue="1" operator="equal">
      <formula>0</formula>
    </cfRule>
    <cfRule type="cellIs" dxfId="423" priority="1394" stopIfTrue="1" operator="greaterThan">
      <formula>0.0000001</formula>
    </cfRule>
    <cfRule type="cellIs" dxfId="422" priority="1395" stopIfTrue="1" operator="equal">
      <formula>0</formula>
    </cfRule>
    <cfRule type="cellIs" dxfId="421" priority="1396" stopIfTrue="1" operator="greaterThan">
      <formula>0.0000001</formula>
    </cfRule>
    <cfRule type="cellIs" dxfId="420" priority="1397" stopIfTrue="1" operator="equal">
      <formula>0</formula>
    </cfRule>
    <cfRule type="cellIs" dxfId="419" priority="1398" stopIfTrue="1" operator="greaterThan">
      <formula>0.0000001</formula>
    </cfRule>
    <cfRule type="cellIs" dxfId="418" priority="1399" stopIfTrue="1" operator="equal">
      <formula>0</formula>
    </cfRule>
    <cfRule type="cellIs" dxfId="417" priority="1400" stopIfTrue="1" operator="greaterThan">
      <formula>0.0000001</formula>
    </cfRule>
    <cfRule type="cellIs" dxfId="416" priority="1401" stopIfTrue="1" operator="equal">
      <formula>0</formula>
    </cfRule>
    <cfRule type="cellIs" dxfId="415" priority="1402" stopIfTrue="1" operator="greaterThan">
      <formula>0.0000001</formula>
    </cfRule>
    <cfRule type="cellIs" dxfId="414" priority="1403" stopIfTrue="1" operator="equal">
      <formula>0</formula>
    </cfRule>
    <cfRule type="cellIs" dxfId="413" priority="1404" stopIfTrue="1" operator="greaterThan">
      <formula>0.0000001</formula>
    </cfRule>
    <cfRule type="cellIs" dxfId="412" priority="1405" stopIfTrue="1" operator="equal">
      <formula>0</formula>
    </cfRule>
    <cfRule type="cellIs" dxfId="411" priority="1406" stopIfTrue="1" operator="greaterThan">
      <formula>0.0000001</formula>
    </cfRule>
    <cfRule type="cellIs" dxfId="410" priority="1202" stopIfTrue="1" operator="greaterThan">
      <formula>0.0000001</formula>
    </cfRule>
  </conditionalFormatting>
  <conditionalFormatting sqref="E50:L50">
    <cfRule type="cellIs" dxfId="409" priority="1173" stopIfTrue="1" operator="equal">
      <formula>0</formula>
    </cfRule>
    <cfRule type="cellIs" dxfId="408" priority="1174" stopIfTrue="1" operator="greaterThan">
      <formula>0.0000001</formula>
    </cfRule>
    <cfRule type="cellIs" dxfId="407" priority="1175" stopIfTrue="1" operator="equal">
      <formula>0</formula>
    </cfRule>
    <cfRule type="cellIs" dxfId="406" priority="1380" stopIfTrue="1" operator="greaterThan">
      <formula>0.0000001</formula>
    </cfRule>
    <cfRule type="cellIs" dxfId="405" priority="1351" stopIfTrue="1" operator="equal">
      <formula>0</formula>
    </cfRule>
    <cfRule type="cellIs" dxfId="404" priority="1352" stopIfTrue="1" operator="greaterThan">
      <formula>0.0000001</formula>
    </cfRule>
    <cfRule type="cellIs" dxfId="403" priority="1353" stopIfTrue="1" operator="equal">
      <formula>0</formula>
    </cfRule>
    <cfRule type="cellIs" dxfId="402" priority="1354" stopIfTrue="1" operator="greaterThan">
      <formula>0.0000001</formula>
    </cfRule>
    <cfRule type="cellIs" dxfId="401" priority="1355" stopIfTrue="1" operator="equal">
      <formula>0</formula>
    </cfRule>
    <cfRule type="cellIs" dxfId="400" priority="1356" stopIfTrue="1" operator="greaterThan">
      <formula>0.0000001</formula>
    </cfRule>
    <cfRule type="cellIs" dxfId="399" priority="1357" stopIfTrue="1" operator="equal">
      <formula>0</formula>
    </cfRule>
    <cfRule type="cellIs" dxfId="398" priority="1358" stopIfTrue="1" operator="greaterThan">
      <formula>0.0000001</formula>
    </cfRule>
    <cfRule type="cellIs" dxfId="397" priority="1359" stopIfTrue="1" operator="equal">
      <formula>0</formula>
    </cfRule>
    <cfRule type="cellIs" dxfId="396" priority="1360" stopIfTrue="1" operator="greaterThan">
      <formula>0.0000001</formula>
    </cfRule>
    <cfRule type="cellIs" dxfId="395" priority="1361" stopIfTrue="1" operator="equal">
      <formula>0</formula>
    </cfRule>
    <cfRule type="cellIs" dxfId="394" priority="1362" stopIfTrue="1" operator="greaterThan">
      <formula>0.0000001</formula>
    </cfRule>
    <cfRule type="cellIs" dxfId="393" priority="1363" stopIfTrue="1" operator="equal">
      <formula>0</formula>
    </cfRule>
    <cfRule type="cellIs" dxfId="392" priority="1364" stopIfTrue="1" operator="greaterThan">
      <formula>0.0000001</formula>
    </cfRule>
    <cfRule type="cellIs" dxfId="391" priority="1365" stopIfTrue="1" operator="equal">
      <formula>0</formula>
    </cfRule>
    <cfRule type="cellIs" dxfId="390" priority="1366" stopIfTrue="1" operator="greaterThan">
      <formula>0.0000001</formula>
    </cfRule>
    <cfRule type="cellIs" dxfId="389" priority="1367" stopIfTrue="1" operator="equal">
      <formula>0</formula>
    </cfRule>
    <cfRule type="cellIs" dxfId="388" priority="1368" stopIfTrue="1" operator="greaterThan">
      <formula>0.0000001</formula>
    </cfRule>
    <cfRule type="cellIs" dxfId="387" priority="1369" stopIfTrue="1" operator="equal">
      <formula>0</formula>
    </cfRule>
    <cfRule type="cellIs" dxfId="386" priority="1370" stopIfTrue="1" operator="greaterThan">
      <formula>0.0000001</formula>
    </cfRule>
    <cfRule type="cellIs" dxfId="385" priority="1371" stopIfTrue="1" operator="equal">
      <formula>0</formula>
    </cfRule>
    <cfRule type="cellIs" dxfId="384" priority="1372" stopIfTrue="1" operator="greaterThan">
      <formula>0.0000001</formula>
    </cfRule>
    <cfRule type="cellIs" dxfId="383" priority="1373" stopIfTrue="1" operator="equal">
      <formula>0</formula>
    </cfRule>
    <cfRule type="cellIs" dxfId="382" priority="1374" stopIfTrue="1" operator="greaterThan">
      <formula>0.0000001</formula>
    </cfRule>
    <cfRule type="cellIs" dxfId="381" priority="1375" stopIfTrue="1" operator="equal">
      <formula>0</formula>
    </cfRule>
    <cfRule type="cellIs" dxfId="380" priority="1376" stopIfTrue="1" operator="greaterThan">
      <formula>0.0000001</formula>
    </cfRule>
    <cfRule type="cellIs" dxfId="379" priority="1377" stopIfTrue="1" operator="equal">
      <formula>0</formula>
    </cfRule>
    <cfRule type="cellIs" dxfId="378" priority="1378" stopIfTrue="1" operator="greaterThan">
      <formula>0.0000001</formula>
    </cfRule>
    <cfRule type="cellIs" dxfId="377" priority="1379" stopIfTrue="1" operator="equal">
      <formula>0</formula>
    </cfRule>
    <cfRule type="cellIs" dxfId="376" priority="1172" stopIfTrue="1" operator="greaterThan">
      <formula>0.0000001</formula>
    </cfRule>
    <cfRule type="cellIs" dxfId="375" priority="1200" stopIfTrue="1" operator="greaterThan">
      <formula>0.0000001</formula>
    </cfRule>
    <cfRule type="cellIs" dxfId="374" priority="1199" stopIfTrue="1" operator="equal">
      <formula>0</formula>
    </cfRule>
    <cfRule type="cellIs" dxfId="373" priority="1198" stopIfTrue="1" operator="greaterThan">
      <formula>0.0000001</formula>
    </cfRule>
    <cfRule type="cellIs" dxfId="372" priority="1197" stopIfTrue="1" operator="equal">
      <formula>0</formula>
    </cfRule>
    <cfRule type="cellIs" dxfId="371" priority="1196" stopIfTrue="1" operator="greaterThan">
      <formula>0.0000001</formula>
    </cfRule>
    <cfRule type="cellIs" dxfId="370" priority="1195" stopIfTrue="1" operator="equal">
      <formula>0</formula>
    </cfRule>
    <cfRule type="cellIs" dxfId="369" priority="1194" stopIfTrue="1" operator="greaterThan">
      <formula>0.0000001</formula>
    </cfRule>
    <cfRule type="cellIs" dxfId="368" priority="1193" stopIfTrue="1" operator="equal">
      <formula>0</formula>
    </cfRule>
    <cfRule type="cellIs" dxfId="367" priority="1192" stopIfTrue="1" operator="greaterThan">
      <formula>0.0000001</formula>
    </cfRule>
    <cfRule type="cellIs" dxfId="366" priority="1191" stopIfTrue="1" operator="equal">
      <formula>0</formula>
    </cfRule>
    <cfRule type="cellIs" dxfId="365" priority="1190" stopIfTrue="1" operator="greaterThan">
      <formula>0.0000001</formula>
    </cfRule>
    <cfRule type="cellIs" dxfId="364" priority="1189" stopIfTrue="1" operator="equal">
      <formula>0</formula>
    </cfRule>
    <cfRule type="cellIs" dxfId="363" priority="1188" stopIfTrue="1" operator="greaterThan">
      <formula>0.0000001</formula>
    </cfRule>
    <cfRule type="cellIs" dxfId="362" priority="1187" stopIfTrue="1" operator="equal">
      <formula>0</formula>
    </cfRule>
    <cfRule type="cellIs" dxfId="361" priority="1186" stopIfTrue="1" operator="greaterThan">
      <formula>0.0000001</formula>
    </cfRule>
    <cfRule type="cellIs" dxfId="360" priority="1185" stopIfTrue="1" operator="equal">
      <formula>0</formula>
    </cfRule>
    <cfRule type="cellIs" dxfId="359" priority="1184" stopIfTrue="1" operator="greaterThan">
      <formula>0.0000001</formula>
    </cfRule>
    <cfRule type="cellIs" dxfId="358" priority="1183" stopIfTrue="1" operator="equal">
      <formula>0</formula>
    </cfRule>
    <cfRule type="cellIs" dxfId="357" priority="1182" stopIfTrue="1" operator="greaterThan">
      <formula>0.0000001</formula>
    </cfRule>
    <cfRule type="cellIs" dxfId="356" priority="1181" stopIfTrue="1" operator="equal">
      <formula>0</formula>
    </cfRule>
    <cfRule type="cellIs" dxfId="355" priority="1180" stopIfTrue="1" operator="greaterThan">
      <formula>0.0000001</formula>
    </cfRule>
    <cfRule type="cellIs" dxfId="354" priority="1179" stopIfTrue="1" operator="equal">
      <formula>0</formula>
    </cfRule>
    <cfRule type="cellIs" dxfId="353" priority="1178" stopIfTrue="1" operator="greaterThan">
      <formula>0.0000001</formula>
    </cfRule>
    <cfRule type="cellIs" dxfId="352" priority="1177" stopIfTrue="1" operator="equal">
      <formula>0</formula>
    </cfRule>
    <cfRule type="cellIs" dxfId="351" priority="1176" stopIfTrue="1" operator="greaterThan">
      <formula>0.0000001</formula>
    </cfRule>
  </conditionalFormatting>
  <conditionalFormatting sqref="E52:L52">
    <cfRule type="cellIs" dxfId="350" priority="1323" stopIfTrue="1" operator="equal">
      <formula>0</formula>
    </cfRule>
    <cfRule type="cellIs" dxfId="349" priority="1322" stopIfTrue="1" operator="greaterThan">
      <formula>0.0000001</formula>
    </cfRule>
    <cfRule type="cellIs" dxfId="348" priority="1321" stopIfTrue="1" operator="equal">
      <formula>0</formula>
    </cfRule>
    <cfRule type="cellIs" dxfId="347" priority="1350" stopIfTrue="1" operator="greaterThan">
      <formula>0.0000001</formula>
    </cfRule>
    <cfRule type="cellIs" dxfId="346" priority="1324" stopIfTrue="1" operator="greaterThan">
      <formula>0.0000001</formula>
    </cfRule>
    <cfRule type="cellIs" dxfId="345" priority="1144" stopIfTrue="1" operator="greaterThan">
      <formula>0.0000001</formula>
    </cfRule>
    <cfRule type="cellIs" dxfId="344" priority="1143" stopIfTrue="1" operator="equal">
      <formula>0</formula>
    </cfRule>
    <cfRule type="cellIs" dxfId="343" priority="1142" stopIfTrue="1" operator="greaterThan">
      <formula>0.0000001</formula>
    </cfRule>
    <cfRule type="cellIs" dxfId="342" priority="1348" stopIfTrue="1" operator="greaterThan">
      <formula>0.0000001</formula>
    </cfRule>
    <cfRule type="cellIs" dxfId="341" priority="1347" stopIfTrue="1" operator="equal">
      <formula>0</formula>
    </cfRule>
    <cfRule type="cellIs" dxfId="340" priority="1346" stopIfTrue="1" operator="greaterThan">
      <formula>0.0000001</formula>
    </cfRule>
    <cfRule type="cellIs" dxfId="339" priority="1345" stopIfTrue="1" operator="equal">
      <formula>0</formula>
    </cfRule>
    <cfRule type="cellIs" dxfId="338" priority="1344" stopIfTrue="1" operator="greaterThan">
      <formula>0.0000001</formula>
    </cfRule>
    <cfRule type="cellIs" dxfId="337" priority="1343" stopIfTrue="1" operator="equal">
      <formula>0</formula>
    </cfRule>
    <cfRule type="cellIs" dxfId="336" priority="1342" stopIfTrue="1" operator="greaterThan">
      <formula>0.0000001</formula>
    </cfRule>
    <cfRule type="cellIs" dxfId="335" priority="1341" stopIfTrue="1" operator="equal">
      <formula>0</formula>
    </cfRule>
    <cfRule type="cellIs" dxfId="334" priority="1340" stopIfTrue="1" operator="greaterThan">
      <formula>0.0000001</formula>
    </cfRule>
    <cfRule type="cellIs" dxfId="333" priority="1339" stopIfTrue="1" operator="equal">
      <formula>0</formula>
    </cfRule>
    <cfRule type="cellIs" dxfId="332" priority="1338" stopIfTrue="1" operator="greaterThan">
      <formula>0.0000001</formula>
    </cfRule>
    <cfRule type="cellIs" dxfId="331" priority="1337" stopIfTrue="1" operator="equal">
      <formula>0</formula>
    </cfRule>
    <cfRule type="cellIs" dxfId="330" priority="1336" stopIfTrue="1" operator="greaterThan">
      <formula>0.0000001</formula>
    </cfRule>
    <cfRule type="cellIs" dxfId="329" priority="1335" stopIfTrue="1" operator="equal">
      <formula>0</formula>
    </cfRule>
    <cfRule type="cellIs" dxfId="328" priority="1334" stopIfTrue="1" operator="greaterThan">
      <formula>0.0000001</formula>
    </cfRule>
    <cfRule type="cellIs" dxfId="327" priority="1333" stopIfTrue="1" operator="equal">
      <formula>0</formula>
    </cfRule>
    <cfRule type="cellIs" dxfId="326" priority="1332" stopIfTrue="1" operator="greaterThan">
      <formula>0.0000001</formula>
    </cfRule>
    <cfRule type="cellIs" dxfId="325" priority="1331" stopIfTrue="1" operator="equal">
      <formula>0</formula>
    </cfRule>
    <cfRule type="cellIs" dxfId="324" priority="1330" stopIfTrue="1" operator="greaterThan">
      <formula>0.0000001</formula>
    </cfRule>
    <cfRule type="cellIs" dxfId="323" priority="1329" stopIfTrue="1" operator="equal">
      <formula>0</formula>
    </cfRule>
    <cfRule type="cellIs" dxfId="322" priority="1328" stopIfTrue="1" operator="greaterThan">
      <formula>0.0000001</formula>
    </cfRule>
    <cfRule type="cellIs" dxfId="321" priority="1327" stopIfTrue="1" operator="equal">
      <formula>0</formula>
    </cfRule>
    <cfRule type="cellIs" dxfId="320" priority="1326" stopIfTrue="1" operator="greaterThan">
      <formula>0.0000001</formula>
    </cfRule>
    <cfRule type="cellIs" dxfId="319" priority="1325" stopIfTrue="1" operator="equal">
      <formula>0</formula>
    </cfRule>
    <cfRule type="cellIs" dxfId="318" priority="1145" stopIfTrue="1" operator="equal">
      <formula>0</formula>
    </cfRule>
    <cfRule type="cellIs" dxfId="317" priority="1146" stopIfTrue="1" operator="greaterThan">
      <formula>0.0000001</formula>
    </cfRule>
    <cfRule type="cellIs" dxfId="316" priority="1147" stopIfTrue="1" operator="equal">
      <formula>0</formula>
    </cfRule>
    <cfRule type="cellIs" dxfId="315" priority="1148" stopIfTrue="1" operator="greaterThan">
      <formula>0.0000001</formula>
    </cfRule>
    <cfRule type="cellIs" dxfId="314" priority="1349" stopIfTrue="1" operator="equal">
      <formula>0</formula>
    </cfRule>
    <cfRule type="cellIs" dxfId="313" priority="1150" stopIfTrue="1" operator="greaterThan">
      <formula>0.0000001</formula>
    </cfRule>
    <cfRule type="cellIs" dxfId="312" priority="1151" stopIfTrue="1" operator="equal">
      <formula>0</formula>
    </cfRule>
    <cfRule type="cellIs" dxfId="311" priority="1152" stopIfTrue="1" operator="greaterThan">
      <formula>0.0000001</formula>
    </cfRule>
    <cfRule type="cellIs" dxfId="310" priority="1153" stopIfTrue="1" operator="equal">
      <formula>0</formula>
    </cfRule>
    <cfRule type="cellIs" dxfId="309" priority="1154" stopIfTrue="1" operator="greaterThan">
      <formula>0.0000001</formula>
    </cfRule>
    <cfRule type="cellIs" dxfId="308" priority="1155" stopIfTrue="1" operator="equal">
      <formula>0</formula>
    </cfRule>
    <cfRule type="cellIs" dxfId="307" priority="1156" stopIfTrue="1" operator="greaterThan">
      <formula>0.0000001</formula>
    </cfRule>
    <cfRule type="cellIs" dxfId="306" priority="1157" stopIfTrue="1" operator="equal">
      <formula>0</formula>
    </cfRule>
    <cfRule type="cellIs" dxfId="305" priority="1158" stopIfTrue="1" operator="greaterThan">
      <formula>0.0000001</formula>
    </cfRule>
    <cfRule type="cellIs" dxfId="304" priority="1159" stopIfTrue="1" operator="equal">
      <formula>0</formula>
    </cfRule>
    <cfRule type="cellIs" dxfId="303" priority="1160" stopIfTrue="1" operator="greaterThan">
      <formula>0.0000001</formula>
    </cfRule>
    <cfRule type="cellIs" dxfId="302" priority="1161" stopIfTrue="1" operator="equal">
      <formula>0</formula>
    </cfRule>
    <cfRule type="cellIs" dxfId="301" priority="1162" stopIfTrue="1" operator="greaterThan">
      <formula>0.0000001</formula>
    </cfRule>
    <cfRule type="cellIs" dxfId="300" priority="1163" stopIfTrue="1" operator="equal">
      <formula>0</formula>
    </cfRule>
    <cfRule type="cellIs" dxfId="299" priority="1164" stopIfTrue="1" operator="greaterThan">
      <formula>0.0000001</formula>
    </cfRule>
    <cfRule type="cellIs" dxfId="298" priority="1165" stopIfTrue="1" operator="equal">
      <formula>0</formula>
    </cfRule>
    <cfRule type="cellIs" dxfId="297" priority="1166" stopIfTrue="1" operator="greaterThan">
      <formula>0.0000001</formula>
    </cfRule>
    <cfRule type="cellIs" dxfId="296" priority="1167" stopIfTrue="1" operator="equal">
      <formula>0</formula>
    </cfRule>
    <cfRule type="cellIs" dxfId="295" priority="1168" stopIfTrue="1" operator="greaterThan">
      <formula>0.0000001</formula>
    </cfRule>
    <cfRule type="cellIs" dxfId="294" priority="1169" stopIfTrue="1" operator="equal">
      <formula>0</formula>
    </cfRule>
    <cfRule type="cellIs" dxfId="293" priority="1170" stopIfTrue="1" operator="greaterThan">
      <formula>0.0000001</formula>
    </cfRule>
    <cfRule type="cellIs" dxfId="292" priority="1149" stopIfTrue="1" operator="equal">
      <formula>0</formula>
    </cfRule>
  </conditionalFormatting>
  <conditionalFormatting sqref="E54:L54">
    <cfRule type="cellIs" dxfId="291" priority="1139" stopIfTrue="1" operator="equal">
      <formula>0</formula>
    </cfRule>
    <cfRule type="cellIs" dxfId="290" priority="1138" stopIfTrue="1" operator="greaterThan">
      <formula>0.0000001</formula>
    </cfRule>
    <cfRule type="cellIs" dxfId="289" priority="1137" stopIfTrue="1" operator="equal">
      <formula>0</formula>
    </cfRule>
    <cfRule type="cellIs" dxfId="288" priority="1136" stopIfTrue="1" operator="greaterThan">
      <formula>0.0000001</formula>
    </cfRule>
    <cfRule type="cellIs" dxfId="287" priority="1135" stopIfTrue="1" operator="equal">
      <formula>0</formula>
    </cfRule>
    <cfRule type="cellIs" dxfId="286" priority="1134" stopIfTrue="1" operator="greaterThan">
      <formula>0.0000001</formula>
    </cfRule>
    <cfRule type="cellIs" dxfId="285" priority="1133" stopIfTrue="1" operator="equal">
      <formula>0</formula>
    </cfRule>
    <cfRule type="cellIs" dxfId="284" priority="1132" stopIfTrue="1" operator="greaterThan">
      <formula>0.0000001</formula>
    </cfRule>
    <cfRule type="cellIs" dxfId="283" priority="1131" stopIfTrue="1" operator="equal">
      <formula>0</formula>
    </cfRule>
    <cfRule type="cellIs" dxfId="282" priority="1130" stopIfTrue="1" operator="greaterThan">
      <formula>0.0000001</formula>
    </cfRule>
    <cfRule type="cellIs" dxfId="281" priority="1129" stopIfTrue="1" operator="equal">
      <formula>0</formula>
    </cfRule>
    <cfRule type="cellIs" dxfId="280" priority="1128" stopIfTrue="1" operator="greaterThan">
      <formula>0.0000001</formula>
    </cfRule>
    <cfRule type="cellIs" dxfId="279" priority="1127" stopIfTrue="1" operator="equal">
      <formula>0</formula>
    </cfRule>
    <cfRule type="cellIs" dxfId="278" priority="1126" stopIfTrue="1" operator="greaterThan">
      <formula>0.0000001</formula>
    </cfRule>
    <cfRule type="cellIs" dxfId="277" priority="1125" stopIfTrue="1" operator="equal">
      <formula>0</formula>
    </cfRule>
    <cfRule type="cellIs" dxfId="276" priority="1124" stopIfTrue="1" operator="greaterThan">
      <formula>0.0000001</formula>
    </cfRule>
    <cfRule type="cellIs" dxfId="275" priority="1123" stopIfTrue="1" operator="equal">
      <formula>0</formula>
    </cfRule>
    <cfRule type="cellIs" dxfId="274" priority="1122" stopIfTrue="1" operator="greaterThan">
      <formula>0.0000001</formula>
    </cfRule>
    <cfRule type="cellIs" dxfId="273" priority="1121" stopIfTrue="1" operator="equal">
      <formula>0</formula>
    </cfRule>
    <cfRule type="cellIs" dxfId="272" priority="1120" stopIfTrue="1" operator="greaterThan">
      <formula>0.0000001</formula>
    </cfRule>
    <cfRule type="cellIs" dxfId="271" priority="1119" stopIfTrue="1" operator="equal">
      <formula>0</formula>
    </cfRule>
    <cfRule type="cellIs" dxfId="270" priority="1118" stopIfTrue="1" operator="greaterThan">
      <formula>0.0000001</formula>
    </cfRule>
    <cfRule type="cellIs" dxfId="269" priority="1117" stopIfTrue="1" operator="equal">
      <formula>0</formula>
    </cfRule>
    <cfRule type="cellIs" dxfId="268" priority="1115" stopIfTrue="1" operator="equal">
      <formula>0</formula>
    </cfRule>
    <cfRule type="cellIs" dxfId="267" priority="1114" stopIfTrue="1" operator="greaterThan">
      <formula>0.0000001</formula>
    </cfRule>
    <cfRule type="cellIs" dxfId="266" priority="1113" stopIfTrue="1" operator="equal">
      <formula>0</formula>
    </cfRule>
    <cfRule type="cellIs" dxfId="265" priority="1112" stopIfTrue="1" operator="greaterThan">
      <formula>0.0000001</formula>
    </cfRule>
    <cfRule type="cellIs" dxfId="264" priority="1320" stopIfTrue="1" operator="greaterThan">
      <formula>0.0000001</formula>
    </cfRule>
    <cfRule type="cellIs" dxfId="263" priority="1319" stopIfTrue="1" operator="equal">
      <formula>0</formula>
    </cfRule>
    <cfRule type="cellIs" dxfId="262" priority="1318" stopIfTrue="1" operator="greaterThan">
      <formula>0.0000001</formula>
    </cfRule>
    <cfRule type="cellIs" dxfId="261" priority="1317" stopIfTrue="1" operator="equal">
      <formula>0</formula>
    </cfRule>
    <cfRule type="cellIs" dxfId="260" priority="1316" stopIfTrue="1" operator="greaterThan">
      <formula>0.0000001</formula>
    </cfRule>
    <cfRule type="cellIs" dxfId="259" priority="1315" stopIfTrue="1" operator="equal">
      <formula>0</formula>
    </cfRule>
    <cfRule type="cellIs" dxfId="258" priority="1314" stopIfTrue="1" operator="greaterThan">
      <formula>0.0000001</formula>
    </cfRule>
    <cfRule type="cellIs" dxfId="257" priority="1313" stopIfTrue="1" operator="equal">
      <formula>0</formula>
    </cfRule>
    <cfRule type="cellIs" dxfId="256" priority="1312" stopIfTrue="1" operator="greaterThan">
      <formula>0.0000001</formula>
    </cfRule>
    <cfRule type="cellIs" dxfId="255" priority="1311" stopIfTrue="1" operator="equal">
      <formula>0</formula>
    </cfRule>
    <cfRule type="cellIs" dxfId="254" priority="1310" stopIfTrue="1" operator="greaterThan">
      <formula>0.0000001</formula>
    </cfRule>
    <cfRule type="cellIs" dxfId="253" priority="1309" stopIfTrue="1" operator="equal">
      <formula>0</formula>
    </cfRule>
    <cfRule type="cellIs" dxfId="252" priority="1308" stopIfTrue="1" operator="greaterThan">
      <formula>0.0000001</formula>
    </cfRule>
    <cfRule type="cellIs" dxfId="251" priority="1307" stopIfTrue="1" operator="equal">
      <formula>0</formula>
    </cfRule>
    <cfRule type="cellIs" dxfId="250" priority="1306" stopIfTrue="1" operator="greaterThan">
      <formula>0.0000001</formula>
    </cfRule>
    <cfRule type="cellIs" dxfId="249" priority="1305" stopIfTrue="1" operator="equal">
      <formula>0</formula>
    </cfRule>
    <cfRule type="cellIs" dxfId="248" priority="1304" stopIfTrue="1" operator="greaterThan">
      <formula>0.0000001</formula>
    </cfRule>
    <cfRule type="cellIs" dxfId="247" priority="1303" stopIfTrue="1" operator="equal">
      <formula>0</formula>
    </cfRule>
    <cfRule type="cellIs" dxfId="246" priority="1302" stopIfTrue="1" operator="greaterThan">
      <formula>0.0000001</formula>
    </cfRule>
    <cfRule type="cellIs" dxfId="245" priority="1301" stopIfTrue="1" operator="equal">
      <formula>0</formula>
    </cfRule>
    <cfRule type="cellIs" dxfId="244" priority="1300" stopIfTrue="1" operator="greaterThan">
      <formula>0.0000001</formula>
    </cfRule>
    <cfRule type="cellIs" dxfId="243" priority="1299" stopIfTrue="1" operator="equal">
      <formula>0</formula>
    </cfRule>
    <cfRule type="cellIs" dxfId="242" priority="1298" stopIfTrue="1" operator="greaterThan">
      <formula>0.0000001</formula>
    </cfRule>
    <cfRule type="cellIs" dxfId="241" priority="1297" stopIfTrue="1" operator="equal">
      <formula>0</formula>
    </cfRule>
    <cfRule type="cellIs" dxfId="240" priority="1296" stopIfTrue="1" operator="greaterThan">
      <formula>0.0000001</formula>
    </cfRule>
    <cfRule type="cellIs" dxfId="239" priority="1295" stopIfTrue="1" operator="equal">
      <formula>0</formula>
    </cfRule>
    <cfRule type="cellIs" dxfId="238" priority="1294" stopIfTrue="1" operator="greaterThan">
      <formula>0.0000001</formula>
    </cfRule>
    <cfRule type="cellIs" dxfId="237" priority="1293" stopIfTrue="1" operator="equal">
      <formula>0</formula>
    </cfRule>
    <cfRule type="cellIs" dxfId="236" priority="1292" stopIfTrue="1" operator="greaterThan">
      <formula>0.0000001</formula>
    </cfRule>
    <cfRule type="cellIs" dxfId="235" priority="1291" stopIfTrue="1" operator="equal">
      <formula>0</formula>
    </cfRule>
    <cfRule type="cellIs" dxfId="234" priority="1116" stopIfTrue="1" operator="greaterThan">
      <formula>0.0000001</formula>
    </cfRule>
    <cfRule type="cellIs" dxfId="233" priority="1140" stopIfTrue="1" operator="greaterThan">
      <formula>0.0000001</formula>
    </cfRule>
  </conditionalFormatting>
  <conditionalFormatting sqref="E56:L56">
    <cfRule type="cellIs" dxfId="232" priority="1287" stopIfTrue="1" operator="equal">
      <formula>0</formula>
    </cfRule>
    <cfRule type="cellIs" dxfId="231" priority="1086" stopIfTrue="1" operator="greaterThan">
      <formula>0.0000001</formula>
    </cfRule>
    <cfRule type="cellIs" dxfId="230" priority="1087" stopIfTrue="1" operator="equal">
      <formula>0</formula>
    </cfRule>
    <cfRule type="cellIs" dxfId="229" priority="1088" stopIfTrue="1" operator="greaterThan">
      <formula>0.0000001</formula>
    </cfRule>
    <cfRule type="cellIs" dxfId="228" priority="1089" stopIfTrue="1" operator="equal">
      <formula>0</formula>
    </cfRule>
    <cfRule type="cellIs" dxfId="227" priority="1090" stopIfTrue="1" operator="greaterThan">
      <formula>0.0000001</formula>
    </cfRule>
    <cfRule type="cellIs" dxfId="226" priority="1091" stopIfTrue="1" operator="equal">
      <formula>0</formula>
    </cfRule>
    <cfRule type="cellIs" dxfId="225" priority="1092" stopIfTrue="1" operator="greaterThan">
      <formula>0.0000001</formula>
    </cfRule>
    <cfRule type="cellIs" dxfId="224" priority="1093" stopIfTrue="1" operator="equal">
      <formula>0</formula>
    </cfRule>
    <cfRule type="cellIs" dxfId="223" priority="1094" stopIfTrue="1" operator="greaterThan">
      <formula>0.0000001</formula>
    </cfRule>
    <cfRule type="cellIs" dxfId="222" priority="1095" stopIfTrue="1" operator="equal">
      <formula>0</formula>
    </cfRule>
    <cfRule type="cellIs" dxfId="221" priority="1096" stopIfTrue="1" operator="greaterThan">
      <formula>0.0000001</formula>
    </cfRule>
    <cfRule type="cellIs" dxfId="220" priority="1097" stopIfTrue="1" operator="equal">
      <formula>0</formula>
    </cfRule>
    <cfRule type="cellIs" dxfId="219" priority="1098" stopIfTrue="1" operator="greaterThan">
      <formula>0.0000001</formula>
    </cfRule>
    <cfRule type="cellIs" dxfId="218" priority="1099" stopIfTrue="1" operator="equal">
      <formula>0</formula>
    </cfRule>
    <cfRule type="cellIs" dxfId="217" priority="1100" stopIfTrue="1" operator="greaterThan">
      <formula>0.0000001</formula>
    </cfRule>
    <cfRule type="cellIs" dxfId="216" priority="1101" stopIfTrue="1" operator="equal">
      <formula>0</formula>
    </cfRule>
    <cfRule type="cellIs" dxfId="215" priority="1102" stopIfTrue="1" operator="greaterThan">
      <formula>0.0000001</formula>
    </cfRule>
    <cfRule type="cellIs" dxfId="214" priority="1103" stopIfTrue="1" operator="equal">
      <formula>0</formula>
    </cfRule>
    <cfRule type="cellIs" dxfId="213" priority="1104" stopIfTrue="1" operator="greaterThan">
      <formula>0.0000001</formula>
    </cfRule>
    <cfRule type="cellIs" dxfId="212" priority="1105" stopIfTrue="1" operator="equal">
      <formula>0</formula>
    </cfRule>
    <cfRule type="cellIs" dxfId="211" priority="1106" stopIfTrue="1" operator="greaterThan">
      <formula>0.0000001</formula>
    </cfRule>
    <cfRule type="cellIs" dxfId="210" priority="1107" stopIfTrue="1" operator="equal">
      <formula>0</formula>
    </cfRule>
    <cfRule type="cellIs" dxfId="209" priority="1108" stopIfTrue="1" operator="greaterThan">
      <formula>0.0000001</formula>
    </cfRule>
    <cfRule type="cellIs" dxfId="208" priority="1109" stopIfTrue="1" operator="equal">
      <formula>0</formula>
    </cfRule>
    <cfRule type="cellIs" dxfId="207" priority="1110" stopIfTrue="1" operator="greaterThan">
      <formula>0.0000001</formula>
    </cfRule>
    <cfRule type="cellIs" dxfId="206" priority="1289" stopIfTrue="1" operator="equal">
      <formula>0</formula>
    </cfRule>
    <cfRule type="cellIs" dxfId="205" priority="1290" stopIfTrue="1" operator="greaterThan">
      <formula>0.0000001</formula>
    </cfRule>
    <cfRule type="cellIs" dxfId="204" priority="1288" stopIfTrue="1" operator="greaterThan">
      <formula>0.0000001</formula>
    </cfRule>
    <cfRule type="cellIs" dxfId="203" priority="1285" stopIfTrue="1" operator="equal">
      <formula>0</formula>
    </cfRule>
    <cfRule type="cellIs" dxfId="202" priority="1265" stopIfTrue="1" operator="equal">
      <formula>0</formula>
    </cfRule>
    <cfRule type="cellIs" dxfId="201" priority="1286" stopIfTrue="1" operator="greaterThan">
      <formula>0.0000001</formula>
    </cfRule>
    <cfRule type="cellIs" dxfId="200" priority="1261" stopIfTrue="1" operator="equal">
      <formula>0</formula>
    </cfRule>
    <cfRule type="cellIs" dxfId="199" priority="1262" stopIfTrue="1" operator="greaterThan">
      <formula>0.0000001</formula>
    </cfRule>
    <cfRule type="cellIs" dxfId="198" priority="1263" stopIfTrue="1" operator="equal">
      <formula>0</formula>
    </cfRule>
    <cfRule type="cellIs" dxfId="197" priority="1264" stopIfTrue="1" operator="greaterThan">
      <formula>0.0000001</formula>
    </cfRule>
    <cfRule type="cellIs" dxfId="196" priority="1266" stopIfTrue="1" operator="greaterThan">
      <formula>0.0000001</formula>
    </cfRule>
    <cfRule type="cellIs" dxfId="195" priority="1267" stopIfTrue="1" operator="equal">
      <formula>0</formula>
    </cfRule>
    <cfRule type="cellIs" dxfId="194" priority="1268" stopIfTrue="1" operator="greaterThan">
      <formula>0.0000001</formula>
    </cfRule>
    <cfRule type="cellIs" dxfId="193" priority="1269" stopIfTrue="1" operator="equal">
      <formula>0</formula>
    </cfRule>
    <cfRule type="cellIs" dxfId="192" priority="1270" stopIfTrue="1" operator="greaterThan">
      <formula>0.0000001</formula>
    </cfRule>
    <cfRule type="cellIs" dxfId="191" priority="1271" stopIfTrue="1" operator="equal">
      <formula>0</formula>
    </cfRule>
    <cfRule type="cellIs" dxfId="190" priority="1272" stopIfTrue="1" operator="greaterThan">
      <formula>0.0000001</formula>
    </cfRule>
    <cfRule type="cellIs" dxfId="189" priority="1273" stopIfTrue="1" operator="equal">
      <formula>0</formula>
    </cfRule>
    <cfRule type="cellIs" dxfId="188" priority="1274" stopIfTrue="1" operator="greaterThan">
      <formula>0.0000001</formula>
    </cfRule>
    <cfRule type="cellIs" dxfId="187" priority="1275" stopIfTrue="1" operator="equal">
      <formula>0</formula>
    </cfRule>
    <cfRule type="cellIs" dxfId="186" priority="1276" stopIfTrue="1" operator="greaterThan">
      <formula>0.0000001</formula>
    </cfRule>
    <cfRule type="cellIs" dxfId="185" priority="1277" stopIfTrue="1" operator="equal">
      <formula>0</formula>
    </cfRule>
    <cfRule type="cellIs" dxfId="184" priority="1278" stopIfTrue="1" operator="greaterThan">
      <formula>0.0000001</formula>
    </cfRule>
    <cfRule type="cellIs" dxfId="183" priority="1279" stopIfTrue="1" operator="equal">
      <formula>0</formula>
    </cfRule>
    <cfRule type="cellIs" dxfId="182" priority="1280" stopIfTrue="1" operator="greaterThan">
      <formula>0.0000001</formula>
    </cfRule>
    <cfRule type="cellIs" dxfId="181" priority="1281" stopIfTrue="1" operator="equal">
      <formula>0</formula>
    </cfRule>
    <cfRule type="cellIs" dxfId="180" priority="1282" stopIfTrue="1" operator="greaterThan">
      <formula>0.0000001</formula>
    </cfRule>
    <cfRule type="cellIs" dxfId="179" priority="1283" stopIfTrue="1" operator="equal">
      <formula>0</formula>
    </cfRule>
    <cfRule type="cellIs" dxfId="178" priority="1284" stopIfTrue="1" operator="greaterThan">
      <formula>0.0000001</formula>
    </cfRule>
    <cfRule type="cellIs" dxfId="177" priority="1085" stopIfTrue="1" operator="equal">
      <formula>0</formula>
    </cfRule>
    <cfRule type="cellIs" dxfId="176" priority="1084" stopIfTrue="1" operator="greaterThan">
      <formula>0.0000001</formula>
    </cfRule>
    <cfRule type="cellIs" dxfId="175" priority="1083" stopIfTrue="1" operator="equal">
      <formula>0</formula>
    </cfRule>
    <cfRule type="cellIs" dxfId="174" priority="1082" stopIfTrue="1" operator="greaterThan">
      <formula>0.0000001</formula>
    </cfRule>
  </conditionalFormatting>
  <conditionalFormatting sqref="E58:L58">
    <cfRule type="cellIs" dxfId="173" priority="1054" stopIfTrue="1" operator="greaterThan">
      <formula>0.0000001</formula>
    </cfRule>
    <cfRule type="cellIs" dxfId="172" priority="1055" stopIfTrue="1" operator="equal">
      <formula>0</formula>
    </cfRule>
    <cfRule type="cellIs" dxfId="171" priority="1052" stopIfTrue="1" operator="greaterThan">
      <formula>0.0000001</formula>
    </cfRule>
    <cfRule type="cellIs" dxfId="170" priority="1053" stopIfTrue="1" operator="equal">
      <formula>0</formula>
    </cfRule>
    <cfRule type="cellIs" dxfId="169" priority="1068" stopIfTrue="1" operator="greaterThan">
      <formula>0.0000001</formula>
    </cfRule>
    <cfRule type="cellIs" dxfId="168" priority="1080" stopIfTrue="1" operator="greaterThan">
      <formula>0.0000001</formula>
    </cfRule>
    <cfRule type="cellIs" dxfId="167" priority="1079" stopIfTrue="1" operator="equal">
      <formula>0</formula>
    </cfRule>
    <cfRule type="cellIs" dxfId="166" priority="1078" stopIfTrue="1" operator="greaterThan">
      <formula>0.0000001</formula>
    </cfRule>
    <cfRule type="cellIs" dxfId="165" priority="1077" stopIfTrue="1" operator="equal">
      <formula>0</formula>
    </cfRule>
    <cfRule type="cellIs" dxfId="164" priority="1076" stopIfTrue="1" operator="greaterThan">
      <formula>0.0000001</formula>
    </cfRule>
    <cfRule type="cellIs" dxfId="163" priority="1075" stopIfTrue="1" operator="equal">
      <formula>0</formula>
    </cfRule>
    <cfRule type="cellIs" dxfId="162" priority="1074" stopIfTrue="1" operator="greaterThan">
      <formula>0.0000001</formula>
    </cfRule>
    <cfRule type="cellIs" dxfId="161" priority="1073" stopIfTrue="1" operator="equal">
      <formula>0</formula>
    </cfRule>
    <cfRule type="cellIs" dxfId="160" priority="1072" stopIfTrue="1" operator="greaterThan">
      <formula>0.0000001</formula>
    </cfRule>
    <cfRule type="cellIs" dxfId="159" priority="1071" stopIfTrue="1" operator="equal">
      <formula>0</formula>
    </cfRule>
    <cfRule type="cellIs" dxfId="158" priority="1070" stopIfTrue="1" operator="greaterThan">
      <formula>0.0000001</formula>
    </cfRule>
    <cfRule type="cellIs" dxfId="157" priority="1069" stopIfTrue="1" operator="equal">
      <formula>0</formula>
    </cfRule>
    <cfRule type="cellIs" dxfId="156" priority="1067" stopIfTrue="1" operator="equal">
      <formula>0</formula>
    </cfRule>
    <cfRule type="cellIs" dxfId="155" priority="1066" stopIfTrue="1" operator="greaterThan">
      <formula>0.0000001</formula>
    </cfRule>
    <cfRule type="cellIs" dxfId="154" priority="1065" stopIfTrue="1" operator="equal">
      <formula>0</formula>
    </cfRule>
    <cfRule type="cellIs" dxfId="153" priority="1064" stopIfTrue="1" operator="greaterThan">
      <formula>0.0000001</formula>
    </cfRule>
    <cfRule type="cellIs" dxfId="152" priority="1063" stopIfTrue="1" operator="equal">
      <formula>0</formula>
    </cfRule>
    <cfRule type="cellIs" dxfId="151" priority="1062" stopIfTrue="1" operator="greaterThan">
      <formula>0.0000001</formula>
    </cfRule>
    <cfRule type="cellIs" dxfId="150" priority="1061" stopIfTrue="1" operator="equal">
      <formula>0</formula>
    </cfRule>
    <cfRule type="cellIs" dxfId="149" priority="1060" stopIfTrue="1" operator="greaterThan">
      <formula>0.0000001</formula>
    </cfRule>
    <cfRule type="cellIs" dxfId="148" priority="1059" stopIfTrue="1" operator="equal">
      <formula>0</formula>
    </cfRule>
    <cfRule type="cellIs" dxfId="147" priority="1058" stopIfTrue="1" operator="greaterThan">
      <formula>0.0000001</formula>
    </cfRule>
    <cfRule type="cellIs" dxfId="146" priority="1057" stopIfTrue="1" operator="equal">
      <formula>0</formula>
    </cfRule>
    <cfRule type="cellIs" dxfId="145" priority="1056" stopIfTrue="1" operator="greaterThan">
      <formula>0.0000001</formula>
    </cfRule>
  </conditionalFormatting>
  <conditionalFormatting sqref="E60:L60 E62:L62">
    <cfRule type="cellIs" dxfId="144" priority="927" stopIfTrue="1" operator="equal">
      <formula>0</formula>
    </cfRule>
    <cfRule type="cellIs" dxfId="143" priority="926" stopIfTrue="1" operator="greaterThan">
      <formula>0.0000001</formula>
    </cfRule>
    <cfRule type="cellIs" dxfId="142" priority="925" stopIfTrue="1" operator="equal">
      <formula>0</formula>
    </cfRule>
    <cfRule type="cellIs" dxfId="141" priority="924" stopIfTrue="1" operator="greaterThan">
      <formula>0.0000001</formula>
    </cfRule>
    <cfRule type="cellIs" dxfId="140" priority="923" stopIfTrue="1" operator="equal">
      <formula>0</formula>
    </cfRule>
    <cfRule type="cellIs" dxfId="139" priority="922" stopIfTrue="1" operator="greaterThan">
      <formula>0.0000001</formula>
    </cfRule>
    <cfRule type="cellIs" dxfId="138" priority="921" stopIfTrue="1" operator="equal">
      <formula>0</formula>
    </cfRule>
    <cfRule type="cellIs" dxfId="137" priority="920" stopIfTrue="1" operator="greaterThan">
      <formula>0.0000001</formula>
    </cfRule>
    <cfRule type="cellIs" dxfId="136" priority="919" stopIfTrue="1" operator="equal">
      <formula>0</formula>
    </cfRule>
    <cfRule type="cellIs" dxfId="135" priority="918" stopIfTrue="1" operator="greaterThan">
      <formula>0.0000001</formula>
    </cfRule>
    <cfRule type="cellIs" dxfId="134" priority="930" stopIfTrue="1" operator="greaterThan">
      <formula>0.0000001</formula>
    </cfRule>
    <cfRule type="cellIs" dxfId="133" priority="916" stopIfTrue="1" operator="greaterThan">
      <formula>0.0000001</formula>
    </cfRule>
    <cfRule type="cellIs" dxfId="132" priority="915" stopIfTrue="1" operator="equal">
      <formula>0</formula>
    </cfRule>
    <cfRule type="cellIs" dxfId="131" priority="914" stopIfTrue="1" operator="greaterThan">
      <formula>0.0000001</formula>
    </cfRule>
    <cfRule type="cellIs" dxfId="130" priority="917" stopIfTrue="1" operator="equal">
      <formula>0</formula>
    </cfRule>
    <cfRule type="cellIs" dxfId="129" priority="913" stopIfTrue="1" operator="equal">
      <formula>0</formula>
    </cfRule>
    <cfRule type="cellIs" dxfId="128" priority="912" stopIfTrue="1" operator="greaterThan">
      <formula>0.0000001</formula>
    </cfRule>
    <cfRule type="cellIs" dxfId="127" priority="911" stopIfTrue="1" operator="equal">
      <formula>0</formula>
    </cfRule>
    <cfRule type="cellIs" dxfId="126" priority="910" stopIfTrue="1" operator="greaterThan">
      <formula>0.0000001</formula>
    </cfRule>
    <cfRule type="cellIs" dxfId="125" priority="909" stopIfTrue="1" operator="equal">
      <formula>0</formula>
    </cfRule>
    <cfRule type="cellIs" dxfId="124" priority="908" stopIfTrue="1" operator="greaterThan">
      <formula>0.0000001</formula>
    </cfRule>
    <cfRule type="cellIs" dxfId="123" priority="907" stopIfTrue="1" operator="equal">
      <formula>0</formula>
    </cfRule>
    <cfRule type="cellIs" dxfId="122" priority="906" stopIfTrue="1" operator="greaterThan">
      <formula>0.0000001</formula>
    </cfRule>
    <cfRule type="cellIs" dxfId="121" priority="905" stopIfTrue="1" operator="equal">
      <formula>0</formula>
    </cfRule>
    <cfRule type="cellIs" dxfId="120" priority="904" stopIfTrue="1" operator="greaterThan">
      <formula>0.0000001</formula>
    </cfRule>
    <cfRule type="cellIs" dxfId="119" priority="929" stopIfTrue="1" operator="equal">
      <formula>0</formula>
    </cfRule>
    <cfRule type="cellIs" dxfId="118" priority="928" stopIfTrue="1" operator="greaterThan">
      <formula>0.0000001</formula>
    </cfRule>
    <cfRule type="cellIs" dxfId="117" priority="903" stopIfTrue="1" operator="equal">
      <formula>0</formula>
    </cfRule>
    <cfRule type="cellIs" dxfId="116" priority="902" stopIfTrue="1" operator="greaterThan">
      <formula>0.0000001</formula>
    </cfRule>
  </conditionalFormatting>
  <conditionalFormatting sqref="E64:L64">
    <cfRule type="cellIs" dxfId="115" priority="870" stopIfTrue="1" operator="greaterThan">
      <formula>0.0000001</formula>
    </cfRule>
    <cfRule type="cellIs" dxfId="114" priority="844" stopIfTrue="1" operator="greaterThan">
      <formula>0.0000001</formula>
    </cfRule>
    <cfRule type="cellIs" dxfId="113" priority="869" stopIfTrue="1" operator="equal">
      <formula>0</formula>
    </cfRule>
    <cfRule type="cellIs" dxfId="112" priority="868" stopIfTrue="1" operator="greaterThan">
      <formula>0.0000001</formula>
    </cfRule>
    <cfRule type="cellIs" dxfId="111" priority="867" stopIfTrue="1" operator="equal">
      <formula>0</formula>
    </cfRule>
    <cfRule type="cellIs" dxfId="110" priority="866" stopIfTrue="1" operator="greaterThan">
      <formula>0.0000001</formula>
    </cfRule>
    <cfRule type="cellIs" dxfId="109" priority="865" stopIfTrue="1" operator="equal">
      <formula>0</formula>
    </cfRule>
    <cfRule type="cellIs" dxfId="108" priority="864" stopIfTrue="1" operator="greaterThan">
      <formula>0.0000001</formula>
    </cfRule>
    <cfRule type="cellIs" dxfId="107" priority="863" stopIfTrue="1" operator="equal">
      <formula>0</formula>
    </cfRule>
    <cfRule type="cellIs" dxfId="106" priority="862" stopIfTrue="1" operator="greaterThan">
      <formula>0.0000001</formula>
    </cfRule>
    <cfRule type="cellIs" dxfId="105" priority="861" stopIfTrue="1" operator="equal">
      <formula>0</formula>
    </cfRule>
    <cfRule type="cellIs" dxfId="104" priority="860" stopIfTrue="1" operator="greaterThan">
      <formula>0.0000001</formula>
    </cfRule>
    <cfRule type="cellIs" dxfId="103" priority="859" stopIfTrue="1" operator="equal">
      <formula>0</formula>
    </cfRule>
    <cfRule type="cellIs" dxfId="102" priority="858" stopIfTrue="1" operator="greaterThan">
      <formula>0.0000001</formula>
    </cfRule>
    <cfRule type="cellIs" dxfId="101" priority="857" stopIfTrue="1" operator="equal">
      <formula>0</formula>
    </cfRule>
    <cfRule type="cellIs" dxfId="100" priority="856" stopIfTrue="1" operator="greaterThan">
      <formula>0.0000001</formula>
    </cfRule>
    <cfRule type="cellIs" dxfId="99" priority="855" stopIfTrue="1" operator="equal">
      <formula>0</formula>
    </cfRule>
    <cfRule type="cellIs" dxfId="98" priority="854" stopIfTrue="1" operator="greaterThan">
      <formula>0.0000001</formula>
    </cfRule>
    <cfRule type="cellIs" dxfId="97" priority="853" stopIfTrue="1" operator="equal">
      <formula>0</formula>
    </cfRule>
    <cfRule type="cellIs" dxfId="96" priority="852" stopIfTrue="1" operator="greaterThan">
      <formula>0.0000001</formula>
    </cfRule>
    <cfRule type="cellIs" dxfId="95" priority="851" stopIfTrue="1" operator="equal">
      <formula>0</formula>
    </cfRule>
    <cfRule type="cellIs" dxfId="94" priority="850" stopIfTrue="1" operator="greaterThan">
      <formula>0.0000001</formula>
    </cfRule>
    <cfRule type="cellIs" dxfId="93" priority="849" stopIfTrue="1" operator="equal">
      <formula>0</formula>
    </cfRule>
    <cfRule type="cellIs" dxfId="92" priority="848" stopIfTrue="1" operator="greaterThan">
      <formula>0.0000001</formula>
    </cfRule>
    <cfRule type="cellIs" dxfId="91" priority="847" stopIfTrue="1" operator="equal">
      <formula>0</formula>
    </cfRule>
    <cfRule type="cellIs" dxfId="90" priority="846" stopIfTrue="1" operator="greaterThan">
      <formula>0.0000001</formula>
    </cfRule>
    <cfRule type="cellIs" dxfId="89" priority="845" stopIfTrue="1" operator="equal">
      <formula>0</formula>
    </cfRule>
    <cfRule type="cellIs" dxfId="88" priority="843" stopIfTrue="1" operator="equal">
      <formula>0</formula>
    </cfRule>
    <cfRule type="cellIs" dxfId="87" priority="842" stopIfTrue="1" operator="greaterThan">
      <formula>0.0000001</formula>
    </cfRule>
  </conditionalFormatting>
  <conditionalFormatting sqref="E66:L66">
    <cfRule type="cellIs" dxfId="86" priority="837" stopIfTrue="1" operator="equal">
      <formula>0</formula>
    </cfRule>
    <cfRule type="cellIs" dxfId="85" priority="829" stopIfTrue="1" operator="equal">
      <formula>0</formula>
    </cfRule>
    <cfRule type="cellIs" dxfId="84" priority="830" stopIfTrue="1" operator="greaterThan">
      <formula>0.0000001</formula>
    </cfRule>
    <cfRule type="cellIs" dxfId="83" priority="838" stopIfTrue="1" operator="greaterThan">
      <formula>0.0000001</formula>
    </cfRule>
    <cfRule type="cellIs" dxfId="82" priority="839" stopIfTrue="1" operator="equal">
      <formula>0</formula>
    </cfRule>
    <cfRule type="cellIs" dxfId="81" priority="840" stopIfTrue="1" operator="greaterThan">
      <formula>0.0000001</formula>
    </cfRule>
    <cfRule type="cellIs" dxfId="80" priority="813" stopIfTrue="1" operator="equal">
      <formula>0</formula>
    </cfRule>
    <cfRule type="cellIs" dxfId="79" priority="831" stopIfTrue="1" operator="equal">
      <formula>0</formula>
    </cfRule>
    <cfRule type="cellIs" dxfId="78" priority="812" stopIfTrue="1" operator="greaterThan">
      <formula>0.0000001</formula>
    </cfRule>
    <cfRule type="cellIs" dxfId="77" priority="832" stopIfTrue="1" operator="greaterThan">
      <formula>0.0000001</formula>
    </cfRule>
    <cfRule type="cellIs" dxfId="76" priority="824" stopIfTrue="1" operator="greaterThan">
      <formula>0.0000001</formula>
    </cfRule>
    <cfRule type="cellIs" dxfId="75" priority="833" stopIfTrue="1" operator="equal">
      <formula>0</formula>
    </cfRule>
    <cfRule type="cellIs" dxfId="74" priority="834" stopIfTrue="1" operator="greaterThan">
      <formula>0.0000001</formula>
    </cfRule>
    <cfRule type="cellIs" dxfId="73" priority="835" stopIfTrue="1" operator="equal">
      <formula>0</formula>
    </cfRule>
    <cfRule type="cellIs" dxfId="72" priority="836" stopIfTrue="1" operator="greaterThan">
      <formula>0.0000001</formula>
    </cfRule>
    <cfRule type="cellIs" dxfId="71" priority="828" stopIfTrue="1" operator="greaterThan">
      <formula>0.0000001</formula>
    </cfRule>
    <cfRule type="cellIs" dxfId="70" priority="827" stopIfTrue="1" operator="equal">
      <formula>0</formula>
    </cfRule>
    <cfRule type="cellIs" dxfId="69" priority="826" stopIfTrue="1" operator="greaterThan">
      <formula>0.0000001</formula>
    </cfRule>
    <cfRule type="cellIs" dxfId="68" priority="825" stopIfTrue="1" operator="equal">
      <formula>0</formula>
    </cfRule>
    <cfRule type="cellIs" dxfId="67" priority="823" stopIfTrue="1" operator="equal">
      <formula>0</formula>
    </cfRule>
    <cfRule type="cellIs" dxfId="66" priority="822" stopIfTrue="1" operator="greaterThan">
      <formula>0.0000001</formula>
    </cfRule>
    <cfRule type="cellIs" dxfId="65" priority="821" stopIfTrue="1" operator="equal">
      <formula>0</formula>
    </cfRule>
    <cfRule type="cellIs" dxfId="64" priority="820" stopIfTrue="1" operator="greaterThan">
      <formula>0.0000001</formula>
    </cfRule>
    <cfRule type="cellIs" dxfId="63" priority="819" stopIfTrue="1" operator="equal">
      <formula>0</formula>
    </cfRule>
    <cfRule type="cellIs" dxfId="62" priority="818" stopIfTrue="1" operator="greaterThan">
      <formula>0.0000001</formula>
    </cfRule>
    <cfRule type="cellIs" dxfId="61" priority="817" stopIfTrue="1" operator="equal">
      <formula>0</formula>
    </cfRule>
    <cfRule type="cellIs" dxfId="60" priority="816" stopIfTrue="1" operator="greaterThan">
      <formula>0.0000001</formula>
    </cfRule>
    <cfRule type="cellIs" dxfId="59" priority="815" stopIfTrue="1" operator="equal">
      <formula>0</formula>
    </cfRule>
    <cfRule type="cellIs" dxfId="58" priority="814" stopIfTrue="1" operator="greaterThan">
      <formula>0.0000001</formula>
    </cfRule>
  </conditionalFormatting>
  <conditionalFormatting sqref="E68:L68">
    <cfRule type="cellIs" dxfId="57" priority="796" stopIfTrue="1" operator="greaterThan">
      <formula>0.0000001</formula>
    </cfRule>
    <cfRule type="cellIs" dxfId="56" priority="795" stopIfTrue="1" operator="equal">
      <formula>0</formula>
    </cfRule>
    <cfRule type="cellIs" dxfId="55" priority="794" stopIfTrue="1" operator="greaterThan">
      <formula>0.0000001</formula>
    </cfRule>
    <cfRule type="cellIs" dxfId="54" priority="792" stopIfTrue="1" operator="greaterThan">
      <formula>0.0000001</formula>
    </cfRule>
    <cfRule type="cellIs" dxfId="53" priority="791" stopIfTrue="1" operator="equal">
      <formula>0</formula>
    </cfRule>
    <cfRule type="cellIs" dxfId="52" priority="790" stopIfTrue="1" operator="greaterThan">
      <formula>0.0000001</formula>
    </cfRule>
    <cfRule type="cellIs" dxfId="51" priority="789" stopIfTrue="1" operator="equal">
      <formula>0</formula>
    </cfRule>
    <cfRule type="cellIs" dxfId="50" priority="788" stopIfTrue="1" operator="greaterThan">
      <formula>0.0000001</formula>
    </cfRule>
    <cfRule type="cellIs" dxfId="49" priority="787" stopIfTrue="1" operator="equal">
      <formula>0</formula>
    </cfRule>
    <cfRule type="cellIs" dxfId="48" priority="786" stopIfTrue="1" operator="greaterThan">
      <formula>0.0000001</formula>
    </cfRule>
    <cfRule type="cellIs" dxfId="47" priority="785" stopIfTrue="1" operator="equal">
      <formula>0</formula>
    </cfRule>
    <cfRule type="cellIs" dxfId="46" priority="784" stopIfTrue="1" operator="greaterThan">
      <formula>0.0000001</formula>
    </cfRule>
    <cfRule type="cellIs" dxfId="45" priority="783" stopIfTrue="1" operator="equal">
      <formula>0</formula>
    </cfRule>
    <cfRule type="cellIs" dxfId="44" priority="810" stopIfTrue="1" operator="greaterThan">
      <formula>0.0000001</formula>
    </cfRule>
    <cfRule type="cellIs" dxfId="43" priority="793" stopIfTrue="1" operator="equal">
      <formula>0</formula>
    </cfRule>
    <cfRule type="cellIs" dxfId="42" priority="803" stopIfTrue="1" operator="equal">
      <formula>0</formula>
    </cfRule>
    <cfRule type="cellIs" dxfId="41" priority="782" stopIfTrue="1" operator="greaterThan">
      <formula>0.0000001</formula>
    </cfRule>
    <cfRule type="cellIs" dxfId="40" priority="809" stopIfTrue="1" operator="equal">
      <formula>0</formula>
    </cfRule>
    <cfRule type="cellIs" dxfId="39" priority="808" stopIfTrue="1" operator="greaterThan">
      <formula>0.0000001</formula>
    </cfRule>
    <cfRule type="cellIs" dxfId="38" priority="807" stopIfTrue="1" operator="equal">
      <formula>0</formula>
    </cfRule>
    <cfRule type="cellIs" dxfId="37" priority="806" stopIfTrue="1" operator="greaterThan">
      <formula>0.0000001</formula>
    </cfRule>
    <cfRule type="cellIs" dxfId="36" priority="805" stopIfTrue="1" operator="equal">
      <formula>0</formula>
    </cfRule>
    <cfRule type="cellIs" dxfId="35" priority="804" stopIfTrue="1" operator="greaterThan">
      <formula>0.0000001</formula>
    </cfRule>
    <cfRule type="cellIs" dxfId="34" priority="802" stopIfTrue="1" operator="greaterThan">
      <formula>0.0000001</formula>
    </cfRule>
    <cfRule type="cellIs" dxfId="33" priority="801" stopIfTrue="1" operator="equal">
      <formula>0</formula>
    </cfRule>
    <cfRule type="cellIs" dxfId="32" priority="800" stopIfTrue="1" operator="greaterThan">
      <formula>0.0000001</formula>
    </cfRule>
    <cfRule type="cellIs" dxfId="31" priority="799" stopIfTrue="1" operator="equal">
      <formula>0</formula>
    </cfRule>
    <cfRule type="cellIs" dxfId="30" priority="798" stopIfTrue="1" operator="greaterThan">
      <formula>0.0000001</formula>
    </cfRule>
    <cfRule type="cellIs" dxfId="29" priority="797" stopIfTrue="1" operator="equal">
      <formula>0</formula>
    </cfRule>
  </conditionalFormatting>
  <conditionalFormatting sqref="F30:I30">
    <cfRule type="cellIs" dxfId="28" priority="1025" stopIfTrue="1" operator="equal">
      <formula>0</formula>
    </cfRule>
    <cfRule type="cellIs" dxfId="27" priority="1024" stopIfTrue="1" operator="greaterThan">
      <formula>0.0000001</formula>
    </cfRule>
    <cfRule type="cellIs" dxfId="26" priority="1041" stopIfTrue="1" operator="equal">
      <formula>0</formula>
    </cfRule>
    <cfRule type="cellIs" dxfId="25" priority="1042" stopIfTrue="1" operator="greaterThan">
      <formula>0.0000001</formula>
    </cfRule>
    <cfRule type="cellIs" dxfId="24" priority="1043" stopIfTrue="1" operator="equal">
      <formula>0</formula>
    </cfRule>
    <cfRule type="cellIs" dxfId="23" priority="1044" stopIfTrue="1" operator="greaterThan">
      <formula>0.0000001</formula>
    </cfRule>
    <cfRule type="cellIs" dxfId="22" priority="1045" stopIfTrue="1" operator="equal">
      <formula>0</formula>
    </cfRule>
    <cfRule type="cellIs" dxfId="21" priority="1046" stopIfTrue="1" operator="greaterThan">
      <formula>0.0000001</formula>
    </cfRule>
    <cfRule type="cellIs" dxfId="20" priority="1047" stopIfTrue="1" operator="equal">
      <formula>0</formula>
    </cfRule>
    <cfRule type="cellIs" dxfId="19" priority="1048" stopIfTrue="1" operator="greaterThan">
      <formula>0.0000001</formula>
    </cfRule>
    <cfRule type="cellIs" dxfId="18" priority="1050" stopIfTrue="1" operator="greaterThan">
      <formula>0.0000001</formula>
    </cfRule>
    <cfRule type="cellIs" dxfId="17" priority="1023" stopIfTrue="1" operator="equal">
      <formula>0</formula>
    </cfRule>
    <cfRule type="cellIs" dxfId="16" priority="1021" stopIfTrue="1" operator="equal">
      <formula>0</formula>
    </cfRule>
    <cfRule type="cellIs" dxfId="15" priority="1022" stopIfTrue="1" operator="greaterThan">
      <formula>0.0000001</formula>
    </cfRule>
    <cfRule type="cellIs" dxfId="14" priority="1038" stopIfTrue="1" operator="greaterThan">
      <formula>0.0000001</formula>
    </cfRule>
    <cfRule type="cellIs" dxfId="13" priority="1037" stopIfTrue="1" operator="equal">
      <formula>0</formula>
    </cfRule>
    <cfRule type="cellIs" dxfId="12" priority="1036" stopIfTrue="1" operator="greaterThan">
      <formula>0.0000001</formula>
    </cfRule>
    <cfRule type="cellIs" dxfId="11" priority="1035" stopIfTrue="1" operator="equal">
      <formula>0</formula>
    </cfRule>
    <cfRule type="cellIs" dxfId="10" priority="1039" stopIfTrue="1" operator="equal">
      <formula>0</formula>
    </cfRule>
    <cfRule type="cellIs" dxfId="9" priority="1034" stopIfTrue="1" operator="greaterThan">
      <formula>0.0000001</formula>
    </cfRule>
    <cfRule type="cellIs" dxfId="8" priority="1033" stopIfTrue="1" operator="equal">
      <formula>0</formula>
    </cfRule>
    <cfRule type="cellIs" dxfId="7" priority="1032" stopIfTrue="1" operator="greaterThan">
      <formula>0.0000001</formula>
    </cfRule>
    <cfRule type="cellIs" dxfId="6" priority="1031" stopIfTrue="1" operator="equal">
      <formula>0</formula>
    </cfRule>
    <cfRule type="cellIs" dxfId="5" priority="1030" stopIfTrue="1" operator="greaterThan">
      <formula>0.0000001</formula>
    </cfRule>
    <cfRule type="cellIs" dxfId="4" priority="1029" stopIfTrue="1" operator="equal">
      <formula>0</formula>
    </cfRule>
    <cfRule type="cellIs" dxfId="3" priority="1028" stopIfTrue="1" operator="greaterThan">
      <formula>0.0000001</formula>
    </cfRule>
    <cfRule type="cellIs" dxfId="2" priority="1027" stopIfTrue="1" operator="equal">
      <formula>0</formula>
    </cfRule>
    <cfRule type="cellIs" dxfId="1" priority="1026" stopIfTrue="1" operator="greaterThan">
      <formula>0.0000001</formula>
    </cfRule>
    <cfRule type="cellIs" dxfId="0" priority="1040" stopIfTrue="1" operator="greaterThan">
      <formula>0.0000001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25" fitToHeight="0" orientation="landscape" r:id="rId1"/>
  <colBreaks count="1" manualBreakCount="1">
    <brk id="9" max="8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025"/>
  <sheetViews>
    <sheetView topLeftCell="A2005" zoomScale="70" zoomScaleNormal="70" zoomScaleSheetLayoutView="85" workbookViewId="0">
      <selection activeCell="D2013" sqref="D2013"/>
    </sheetView>
  </sheetViews>
  <sheetFormatPr defaultColWidth="8.85546875" defaultRowHeight="12.75" x14ac:dyDescent="0.2"/>
  <cols>
    <col min="1" max="1" width="17.42578125" style="706" customWidth="1"/>
    <col min="2" max="2" width="22.42578125" style="706" customWidth="1"/>
    <col min="3" max="3" width="91.140625" style="706" customWidth="1"/>
    <col min="4" max="4" width="13.28515625" style="706" customWidth="1"/>
    <col min="5" max="5" width="15" style="706" customWidth="1"/>
    <col min="6" max="6" width="29.28515625" style="706" customWidth="1"/>
    <col min="7" max="7" width="33.85546875" style="706" customWidth="1"/>
    <col min="8" max="8" width="13.140625" style="706" customWidth="1"/>
    <col min="9" max="9" width="14.5703125" style="706" customWidth="1"/>
    <col min="10" max="10" width="11.42578125" style="706" customWidth="1"/>
    <col min="11" max="12" width="8.85546875" style="706"/>
    <col min="13" max="13" width="13.28515625" style="706" bestFit="1" customWidth="1"/>
    <col min="14" max="256" width="8.85546875" style="706"/>
    <col min="257" max="257" width="14" style="706" customWidth="1"/>
    <col min="258" max="258" width="12.42578125" style="706" customWidth="1"/>
    <col min="259" max="259" width="61" style="706" customWidth="1"/>
    <col min="260" max="260" width="11.7109375" style="706" customWidth="1"/>
    <col min="261" max="261" width="15" style="706" customWidth="1"/>
    <col min="262" max="262" width="16.42578125" style="706" customWidth="1"/>
    <col min="263" max="263" width="22.42578125" style="706" customWidth="1"/>
    <col min="264" max="264" width="13.140625" style="706" customWidth="1"/>
    <col min="265" max="265" width="33.42578125" style="706" customWidth="1"/>
    <col min="266" max="268" width="8.85546875" style="706"/>
    <col min="269" max="269" width="13.28515625" style="706" bestFit="1" customWidth="1"/>
    <col min="270" max="512" width="8.85546875" style="706"/>
    <col min="513" max="513" width="14" style="706" customWidth="1"/>
    <col min="514" max="514" width="12.42578125" style="706" customWidth="1"/>
    <col min="515" max="515" width="61" style="706" customWidth="1"/>
    <col min="516" max="516" width="11.7109375" style="706" customWidth="1"/>
    <col min="517" max="517" width="15" style="706" customWidth="1"/>
    <col min="518" max="518" width="16.42578125" style="706" customWidth="1"/>
    <col min="519" max="519" width="22.42578125" style="706" customWidth="1"/>
    <col min="520" max="520" width="13.140625" style="706" customWidth="1"/>
    <col min="521" max="521" width="33.42578125" style="706" customWidth="1"/>
    <col min="522" max="524" width="8.85546875" style="706"/>
    <col min="525" max="525" width="13.28515625" style="706" bestFit="1" customWidth="1"/>
    <col min="526" max="768" width="8.85546875" style="706"/>
    <col min="769" max="769" width="14" style="706" customWidth="1"/>
    <col min="770" max="770" width="12.42578125" style="706" customWidth="1"/>
    <col min="771" max="771" width="61" style="706" customWidth="1"/>
    <col min="772" max="772" width="11.7109375" style="706" customWidth="1"/>
    <col min="773" max="773" width="15" style="706" customWidth="1"/>
    <col min="774" max="774" width="16.42578125" style="706" customWidth="1"/>
    <col min="775" max="775" width="22.42578125" style="706" customWidth="1"/>
    <col min="776" max="776" width="13.140625" style="706" customWidth="1"/>
    <col min="777" max="777" width="33.42578125" style="706" customWidth="1"/>
    <col min="778" max="780" width="8.85546875" style="706"/>
    <col min="781" max="781" width="13.28515625" style="706" bestFit="1" customWidth="1"/>
    <col min="782" max="1024" width="8.85546875" style="706"/>
    <col min="1025" max="1025" width="14" style="706" customWidth="1"/>
    <col min="1026" max="1026" width="12.42578125" style="706" customWidth="1"/>
    <col min="1027" max="1027" width="61" style="706" customWidth="1"/>
    <col min="1028" max="1028" width="11.7109375" style="706" customWidth="1"/>
    <col min="1029" max="1029" width="15" style="706" customWidth="1"/>
    <col min="1030" max="1030" width="16.42578125" style="706" customWidth="1"/>
    <col min="1031" max="1031" width="22.42578125" style="706" customWidth="1"/>
    <col min="1032" max="1032" width="13.140625" style="706" customWidth="1"/>
    <col min="1033" max="1033" width="33.42578125" style="706" customWidth="1"/>
    <col min="1034" max="1036" width="8.85546875" style="706"/>
    <col min="1037" max="1037" width="13.28515625" style="706" bestFit="1" customWidth="1"/>
    <col min="1038" max="1280" width="8.85546875" style="706"/>
    <col min="1281" max="1281" width="14" style="706" customWidth="1"/>
    <col min="1282" max="1282" width="12.42578125" style="706" customWidth="1"/>
    <col min="1283" max="1283" width="61" style="706" customWidth="1"/>
    <col min="1284" max="1284" width="11.7109375" style="706" customWidth="1"/>
    <col min="1285" max="1285" width="15" style="706" customWidth="1"/>
    <col min="1286" max="1286" width="16.42578125" style="706" customWidth="1"/>
    <col min="1287" max="1287" width="22.42578125" style="706" customWidth="1"/>
    <col min="1288" max="1288" width="13.140625" style="706" customWidth="1"/>
    <col min="1289" max="1289" width="33.42578125" style="706" customWidth="1"/>
    <col min="1290" max="1292" width="8.85546875" style="706"/>
    <col min="1293" max="1293" width="13.28515625" style="706" bestFit="1" customWidth="1"/>
    <col min="1294" max="1536" width="8.85546875" style="706"/>
    <col min="1537" max="1537" width="14" style="706" customWidth="1"/>
    <col min="1538" max="1538" width="12.42578125" style="706" customWidth="1"/>
    <col min="1539" max="1539" width="61" style="706" customWidth="1"/>
    <col min="1540" max="1540" width="11.7109375" style="706" customWidth="1"/>
    <col min="1541" max="1541" width="15" style="706" customWidth="1"/>
    <col min="1542" max="1542" width="16.42578125" style="706" customWidth="1"/>
    <col min="1543" max="1543" width="22.42578125" style="706" customWidth="1"/>
    <col min="1544" max="1544" width="13.140625" style="706" customWidth="1"/>
    <col min="1545" max="1545" width="33.42578125" style="706" customWidth="1"/>
    <col min="1546" max="1548" width="8.85546875" style="706"/>
    <col min="1549" max="1549" width="13.28515625" style="706" bestFit="1" customWidth="1"/>
    <col min="1550" max="1792" width="8.85546875" style="706"/>
    <col min="1793" max="1793" width="14" style="706" customWidth="1"/>
    <col min="1794" max="1794" width="12.42578125" style="706" customWidth="1"/>
    <col min="1795" max="1795" width="61" style="706" customWidth="1"/>
    <col min="1796" max="1796" width="11.7109375" style="706" customWidth="1"/>
    <col min="1797" max="1797" width="15" style="706" customWidth="1"/>
    <col min="1798" max="1798" width="16.42578125" style="706" customWidth="1"/>
    <col min="1799" max="1799" width="22.42578125" style="706" customWidth="1"/>
    <col min="1800" max="1800" width="13.140625" style="706" customWidth="1"/>
    <col min="1801" max="1801" width="33.42578125" style="706" customWidth="1"/>
    <col min="1802" max="1804" width="8.85546875" style="706"/>
    <col min="1805" max="1805" width="13.28515625" style="706" bestFit="1" customWidth="1"/>
    <col min="1806" max="2048" width="8.85546875" style="706"/>
    <col min="2049" max="2049" width="14" style="706" customWidth="1"/>
    <col min="2050" max="2050" width="12.42578125" style="706" customWidth="1"/>
    <col min="2051" max="2051" width="61" style="706" customWidth="1"/>
    <col min="2052" max="2052" width="11.7109375" style="706" customWidth="1"/>
    <col min="2053" max="2053" width="15" style="706" customWidth="1"/>
    <col min="2054" max="2054" width="16.42578125" style="706" customWidth="1"/>
    <col min="2055" max="2055" width="22.42578125" style="706" customWidth="1"/>
    <col min="2056" max="2056" width="13.140625" style="706" customWidth="1"/>
    <col min="2057" max="2057" width="33.42578125" style="706" customWidth="1"/>
    <col min="2058" max="2060" width="8.85546875" style="706"/>
    <col min="2061" max="2061" width="13.28515625" style="706" bestFit="1" customWidth="1"/>
    <col min="2062" max="2304" width="8.85546875" style="706"/>
    <col min="2305" max="2305" width="14" style="706" customWidth="1"/>
    <col min="2306" max="2306" width="12.42578125" style="706" customWidth="1"/>
    <col min="2307" max="2307" width="61" style="706" customWidth="1"/>
    <col min="2308" max="2308" width="11.7109375" style="706" customWidth="1"/>
    <col min="2309" max="2309" width="15" style="706" customWidth="1"/>
    <col min="2310" max="2310" width="16.42578125" style="706" customWidth="1"/>
    <col min="2311" max="2311" width="22.42578125" style="706" customWidth="1"/>
    <col min="2312" max="2312" width="13.140625" style="706" customWidth="1"/>
    <col min="2313" max="2313" width="33.42578125" style="706" customWidth="1"/>
    <col min="2314" max="2316" width="8.85546875" style="706"/>
    <col min="2317" max="2317" width="13.28515625" style="706" bestFit="1" customWidth="1"/>
    <col min="2318" max="2560" width="8.85546875" style="706"/>
    <col min="2561" max="2561" width="14" style="706" customWidth="1"/>
    <col min="2562" max="2562" width="12.42578125" style="706" customWidth="1"/>
    <col min="2563" max="2563" width="61" style="706" customWidth="1"/>
    <col min="2564" max="2564" width="11.7109375" style="706" customWidth="1"/>
    <col min="2565" max="2565" width="15" style="706" customWidth="1"/>
    <col min="2566" max="2566" width="16.42578125" style="706" customWidth="1"/>
    <col min="2567" max="2567" width="22.42578125" style="706" customWidth="1"/>
    <col min="2568" max="2568" width="13.140625" style="706" customWidth="1"/>
    <col min="2569" max="2569" width="33.42578125" style="706" customWidth="1"/>
    <col min="2570" max="2572" width="8.85546875" style="706"/>
    <col min="2573" max="2573" width="13.28515625" style="706" bestFit="1" customWidth="1"/>
    <col min="2574" max="2816" width="8.85546875" style="706"/>
    <col min="2817" max="2817" width="14" style="706" customWidth="1"/>
    <col min="2818" max="2818" width="12.42578125" style="706" customWidth="1"/>
    <col min="2819" max="2819" width="61" style="706" customWidth="1"/>
    <col min="2820" max="2820" width="11.7109375" style="706" customWidth="1"/>
    <col min="2821" max="2821" width="15" style="706" customWidth="1"/>
    <col min="2822" max="2822" width="16.42578125" style="706" customWidth="1"/>
    <col min="2823" max="2823" width="22.42578125" style="706" customWidth="1"/>
    <col min="2824" max="2824" width="13.140625" style="706" customWidth="1"/>
    <col min="2825" max="2825" width="33.42578125" style="706" customWidth="1"/>
    <col min="2826" max="2828" width="8.85546875" style="706"/>
    <col min="2829" max="2829" width="13.28515625" style="706" bestFit="1" customWidth="1"/>
    <col min="2830" max="3072" width="8.85546875" style="706"/>
    <col min="3073" max="3073" width="14" style="706" customWidth="1"/>
    <col min="3074" max="3074" width="12.42578125" style="706" customWidth="1"/>
    <col min="3075" max="3075" width="61" style="706" customWidth="1"/>
    <col min="3076" max="3076" width="11.7109375" style="706" customWidth="1"/>
    <col min="3077" max="3077" width="15" style="706" customWidth="1"/>
    <col min="3078" max="3078" width="16.42578125" style="706" customWidth="1"/>
    <col min="3079" max="3079" width="22.42578125" style="706" customWidth="1"/>
    <col min="3080" max="3080" width="13.140625" style="706" customWidth="1"/>
    <col min="3081" max="3081" width="33.42578125" style="706" customWidth="1"/>
    <col min="3082" max="3084" width="8.85546875" style="706"/>
    <col min="3085" max="3085" width="13.28515625" style="706" bestFit="1" customWidth="1"/>
    <col min="3086" max="3328" width="8.85546875" style="706"/>
    <col min="3329" max="3329" width="14" style="706" customWidth="1"/>
    <col min="3330" max="3330" width="12.42578125" style="706" customWidth="1"/>
    <col min="3331" max="3331" width="61" style="706" customWidth="1"/>
    <col min="3332" max="3332" width="11.7109375" style="706" customWidth="1"/>
    <col min="3333" max="3333" width="15" style="706" customWidth="1"/>
    <col min="3334" max="3334" width="16.42578125" style="706" customWidth="1"/>
    <col min="3335" max="3335" width="22.42578125" style="706" customWidth="1"/>
    <col min="3336" max="3336" width="13.140625" style="706" customWidth="1"/>
    <col min="3337" max="3337" width="33.42578125" style="706" customWidth="1"/>
    <col min="3338" max="3340" width="8.85546875" style="706"/>
    <col min="3341" max="3341" width="13.28515625" style="706" bestFit="1" customWidth="1"/>
    <col min="3342" max="3584" width="8.85546875" style="706"/>
    <col min="3585" max="3585" width="14" style="706" customWidth="1"/>
    <col min="3586" max="3586" width="12.42578125" style="706" customWidth="1"/>
    <col min="3587" max="3587" width="61" style="706" customWidth="1"/>
    <col min="3588" max="3588" width="11.7109375" style="706" customWidth="1"/>
    <col min="3589" max="3589" width="15" style="706" customWidth="1"/>
    <col min="3590" max="3590" width="16.42578125" style="706" customWidth="1"/>
    <col min="3591" max="3591" width="22.42578125" style="706" customWidth="1"/>
    <col min="3592" max="3592" width="13.140625" style="706" customWidth="1"/>
    <col min="3593" max="3593" width="33.42578125" style="706" customWidth="1"/>
    <col min="3594" max="3596" width="8.85546875" style="706"/>
    <col min="3597" max="3597" width="13.28515625" style="706" bestFit="1" customWidth="1"/>
    <col min="3598" max="3840" width="8.85546875" style="706"/>
    <col min="3841" max="3841" width="14" style="706" customWidth="1"/>
    <col min="3842" max="3842" width="12.42578125" style="706" customWidth="1"/>
    <col min="3843" max="3843" width="61" style="706" customWidth="1"/>
    <col min="3844" max="3844" width="11.7109375" style="706" customWidth="1"/>
    <col min="3845" max="3845" width="15" style="706" customWidth="1"/>
    <col min="3846" max="3846" width="16.42578125" style="706" customWidth="1"/>
    <col min="3847" max="3847" width="22.42578125" style="706" customWidth="1"/>
    <col min="3848" max="3848" width="13.140625" style="706" customWidth="1"/>
    <col min="3849" max="3849" width="33.42578125" style="706" customWidth="1"/>
    <col min="3850" max="3852" width="8.85546875" style="706"/>
    <col min="3853" max="3853" width="13.28515625" style="706" bestFit="1" customWidth="1"/>
    <col min="3854" max="4096" width="8.85546875" style="706"/>
    <col min="4097" max="4097" width="14" style="706" customWidth="1"/>
    <col min="4098" max="4098" width="12.42578125" style="706" customWidth="1"/>
    <col min="4099" max="4099" width="61" style="706" customWidth="1"/>
    <col min="4100" max="4100" width="11.7109375" style="706" customWidth="1"/>
    <col min="4101" max="4101" width="15" style="706" customWidth="1"/>
    <col min="4102" max="4102" width="16.42578125" style="706" customWidth="1"/>
    <col min="4103" max="4103" width="22.42578125" style="706" customWidth="1"/>
    <col min="4104" max="4104" width="13.140625" style="706" customWidth="1"/>
    <col min="4105" max="4105" width="33.42578125" style="706" customWidth="1"/>
    <col min="4106" max="4108" width="8.85546875" style="706"/>
    <col min="4109" max="4109" width="13.28515625" style="706" bestFit="1" customWidth="1"/>
    <col min="4110" max="4352" width="8.85546875" style="706"/>
    <col min="4353" max="4353" width="14" style="706" customWidth="1"/>
    <col min="4354" max="4354" width="12.42578125" style="706" customWidth="1"/>
    <col min="4355" max="4355" width="61" style="706" customWidth="1"/>
    <col min="4356" max="4356" width="11.7109375" style="706" customWidth="1"/>
    <col min="4357" max="4357" width="15" style="706" customWidth="1"/>
    <col min="4358" max="4358" width="16.42578125" style="706" customWidth="1"/>
    <col min="4359" max="4359" width="22.42578125" style="706" customWidth="1"/>
    <col min="4360" max="4360" width="13.140625" style="706" customWidth="1"/>
    <col min="4361" max="4361" width="33.42578125" style="706" customWidth="1"/>
    <col min="4362" max="4364" width="8.85546875" style="706"/>
    <col min="4365" max="4365" width="13.28515625" style="706" bestFit="1" customWidth="1"/>
    <col min="4366" max="4608" width="8.85546875" style="706"/>
    <col min="4609" max="4609" width="14" style="706" customWidth="1"/>
    <col min="4610" max="4610" width="12.42578125" style="706" customWidth="1"/>
    <col min="4611" max="4611" width="61" style="706" customWidth="1"/>
    <col min="4612" max="4612" width="11.7109375" style="706" customWidth="1"/>
    <col min="4613" max="4613" width="15" style="706" customWidth="1"/>
    <col min="4614" max="4614" width="16.42578125" style="706" customWidth="1"/>
    <col min="4615" max="4615" width="22.42578125" style="706" customWidth="1"/>
    <col min="4616" max="4616" width="13.140625" style="706" customWidth="1"/>
    <col min="4617" max="4617" width="33.42578125" style="706" customWidth="1"/>
    <col min="4618" max="4620" width="8.85546875" style="706"/>
    <col min="4621" max="4621" width="13.28515625" style="706" bestFit="1" customWidth="1"/>
    <col min="4622" max="4864" width="8.85546875" style="706"/>
    <col min="4865" max="4865" width="14" style="706" customWidth="1"/>
    <col min="4866" max="4866" width="12.42578125" style="706" customWidth="1"/>
    <col min="4867" max="4867" width="61" style="706" customWidth="1"/>
    <col min="4868" max="4868" width="11.7109375" style="706" customWidth="1"/>
    <col min="4869" max="4869" width="15" style="706" customWidth="1"/>
    <col min="4870" max="4870" width="16.42578125" style="706" customWidth="1"/>
    <col min="4871" max="4871" width="22.42578125" style="706" customWidth="1"/>
    <col min="4872" max="4872" width="13.140625" style="706" customWidth="1"/>
    <col min="4873" max="4873" width="33.42578125" style="706" customWidth="1"/>
    <col min="4874" max="4876" width="8.85546875" style="706"/>
    <col min="4877" max="4877" width="13.28515625" style="706" bestFit="1" customWidth="1"/>
    <col min="4878" max="5120" width="8.85546875" style="706"/>
    <col min="5121" max="5121" width="14" style="706" customWidth="1"/>
    <col min="5122" max="5122" width="12.42578125" style="706" customWidth="1"/>
    <col min="5123" max="5123" width="61" style="706" customWidth="1"/>
    <col min="5124" max="5124" width="11.7109375" style="706" customWidth="1"/>
    <col min="5125" max="5125" width="15" style="706" customWidth="1"/>
    <col min="5126" max="5126" width="16.42578125" style="706" customWidth="1"/>
    <col min="5127" max="5127" width="22.42578125" style="706" customWidth="1"/>
    <col min="5128" max="5128" width="13.140625" style="706" customWidth="1"/>
    <col min="5129" max="5129" width="33.42578125" style="706" customWidth="1"/>
    <col min="5130" max="5132" width="8.85546875" style="706"/>
    <col min="5133" max="5133" width="13.28515625" style="706" bestFit="1" customWidth="1"/>
    <col min="5134" max="5376" width="8.85546875" style="706"/>
    <col min="5377" max="5377" width="14" style="706" customWidth="1"/>
    <col min="5378" max="5378" width="12.42578125" style="706" customWidth="1"/>
    <col min="5379" max="5379" width="61" style="706" customWidth="1"/>
    <col min="5380" max="5380" width="11.7109375" style="706" customWidth="1"/>
    <col min="5381" max="5381" width="15" style="706" customWidth="1"/>
    <col min="5382" max="5382" width="16.42578125" style="706" customWidth="1"/>
    <col min="5383" max="5383" width="22.42578125" style="706" customWidth="1"/>
    <col min="5384" max="5384" width="13.140625" style="706" customWidth="1"/>
    <col min="5385" max="5385" width="33.42578125" style="706" customWidth="1"/>
    <col min="5386" max="5388" width="8.85546875" style="706"/>
    <col min="5389" max="5389" width="13.28515625" style="706" bestFit="1" customWidth="1"/>
    <col min="5390" max="5632" width="8.85546875" style="706"/>
    <col min="5633" max="5633" width="14" style="706" customWidth="1"/>
    <col min="5634" max="5634" width="12.42578125" style="706" customWidth="1"/>
    <col min="5635" max="5635" width="61" style="706" customWidth="1"/>
    <col min="5636" max="5636" width="11.7109375" style="706" customWidth="1"/>
    <col min="5637" max="5637" width="15" style="706" customWidth="1"/>
    <col min="5638" max="5638" width="16.42578125" style="706" customWidth="1"/>
    <col min="5639" max="5639" width="22.42578125" style="706" customWidth="1"/>
    <col min="5640" max="5640" width="13.140625" style="706" customWidth="1"/>
    <col min="5641" max="5641" width="33.42578125" style="706" customWidth="1"/>
    <col min="5642" max="5644" width="8.85546875" style="706"/>
    <col min="5645" max="5645" width="13.28515625" style="706" bestFit="1" customWidth="1"/>
    <col min="5646" max="5888" width="8.85546875" style="706"/>
    <col min="5889" max="5889" width="14" style="706" customWidth="1"/>
    <col min="5890" max="5890" width="12.42578125" style="706" customWidth="1"/>
    <col min="5891" max="5891" width="61" style="706" customWidth="1"/>
    <col min="5892" max="5892" width="11.7109375" style="706" customWidth="1"/>
    <col min="5893" max="5893" width="15" style="706" customWidth="1"/>
    <col min="5894" max="5894" width="16.42578125" style="706" customWidth="1"/>
    <col min="5895" max="5895" width="22.42578125" style="706" customWidth="1"/>
    <col min="5896" max="5896" width="13.140625" style="706" customWidth="1"/>
    <col min="5897" max="5897" width="33.42578125" style="706" customWidth="1"/>
    <col min="5898" max="5900" width="8.85546875" style="706"/>
    <col min="5901" max="5901" width="13.28515625" style="706" bestFit="1" customWidth="1"/>
    <col min="5902" max="6144" width="8.85546875" style="706"/>
    <col min="6145" max="6145" width="14" style="706" customWidth="1"/>
    <col min="6146" max="6146" width="12.42578125" style="706" customWidth="1"/>
    <col min="6147" max="6147" width="61" style="706" customWidth="1"/>
    <col min="6148" max="6148" width="11.7109375" style="706" customWidth="1"/>
    <col min="6149" max="6149" width="15" style="706" customWidth="1"/>
    <col min="6150" max="6150" width="16.42578125" style="706" customWidth="1"/>
    <col min="6151" max="6151" width="22.42578125" style="706" customWidth="1"/>
    <col min="6152" max="6152" width="13.140625" style="706" customWidth="1"/>
    <col min="6153" max="6153" width="33.42578125" style="706" customWidth="1"/>
    <col min="6154" max="6156" width="8.85546875" style="706"/>
    <col min="6157" max="6157" width="13.28515625" style="706" bestFit="1" customWidth="1"/>
    <col min="6158" max="6400" width="8.85546875" style="706"/>
    <col min="6401" max="6401" width="14" style="706" customWidth="1"/>
    <col min="6402" max="6402" width="12.42578125" style="706" customWidth="1"/>
    <col min="6403" max="6403" width="61" style="706" customWidth="1"/>
    <col min="6404" max="6404" width="11.7109375" style="706" customWidth="1"/>
    <col min="6405" max="6405" width="15" style="706" customWidth="1"/>
    <col min="6406" max="6406" width="16.42578125" style="706" customWidth="1"/>
    <col min="6407" max="6407" width="22.42578125" style="706" customWidth="1"/>
    <col min="6408" max="6408" width="13.140625" style="706" customWidth="1"/>
    <col min="6409" max="6409" width="33.42578125" style="706" customWidth="1"/>
    <col min="6410" max="6412" width="8.85546875" style="706"/>
    <col min="6413" max="6413" width="13.28515625" style="706" bestFit="1" customWidth="1"/>
    <col min="6414" max="6656" width="8.85546875" style="706"/>
    <col min="6657" max="6657" width="14" style="706" customWidth="1"/>
    <col min="6658" max="6658" width="12.42578125" style="706" customWidth="1"/>
    <col min="6659" max="6659" width="61" style="706" customWidth="1"/>
    <col min="6660" max="6660" width="11.7109375" style="706" customWidth="1"/>
    <col min="6661" max="6661" width="15" style="706" customWidth="1"/>
    <col min="6662" max="6662" width="16.42578125" style="706" customWidth="1"/>
    <col min="6663" max="6663" width="22.42578125" style="706" customWidth="1"/>
    <col min="6664" max="6664" width="13.140625" style="706" customWidth="1"/>
    <col min="6665" max="6665" width="33.42578125" style="706" customWidth="1"/>
    <col min="6666" max="6668" width="8.85546875" style="706"/>
    <col min="6669" max="6669" width="13.28515625" style="706" bestFit="1" customWidth="1"/>
    <col min="6670" max="6912" width="8.85546875" style="706"/>
    <col min="6913" max="6913" width="14" style="706" customWidth="1"/>
    <col min="6914" max="6914" width="12.42578125" style="706" customWidth="1"/>
    <col min="6915" max="6915" width="61" style="706" customWidth="1"/>
    <col min="6916" max="6916" width="11.7109375" style="706" customWidth="1"/>
    <col min="6917" max="6917" width="15" style="706" customWidth="1"/>
    <col min="6918" max="6918" width="16.42578125" style="706" customWidth="1"/>
    <col min="6919" max="6919" width="22.42578125" style="706" customWidth="1"/>
    <col min="6920" max="6920" width="13.140625" style="706" customWidth="1"/>
    <col min="6921" max="6921" width="33.42578125" style="706" customWidth="1"/>
    <col min="6922" max="6924" width="8.85546875" style="706"/>
    <col min="6925" max="6925" width="13.28515625" style="706" bestFit="1" customWidth="1"/>
    <col min="6926" max="7168" width="8.85546875" style="706"/>
    <col min="7169" max="7169" width="14" style="706" customWidth="1"/>
    <col min="7170" max="7170" width="12.42578125" style="706" customWidth="1"/>
    <col min="7171" max="7171" width="61" style="706" customWidth="1"/>
    <col min="7172" max="7172" width="11.7109375" style="706" customWidth="1"/>
    <col min="7173" max="7173" width="15" style="706" customWidth="1"/>
    <col min="7174" max="7174" width="16.42578125" style="706" customWidth="1"/>
    <col min="7175" max="7175" width="22.42578125" style="706" customWidth="1"/>
    <col min="7176" max="7176" width="13.140625" style="706" customWidth="1"/>
    <col min="7177" max="7177" width="33.42578125" style="706" customWidth="1"/>
    <col min="7178" max="7180" width="8.85546875" style="706"/>
    <col min="7181" max="7181" width="13.28515625" style="706" bestFit="1" customWidth="1"/>
    <col min="7182" max="7424" width="8.85546875" style="706"/>
    <col min="7425" max="7425" width="14" style="706" customWidth="1"/>
    <col min="7426" max="7426" width="12.42578125" style="706" customWidth="1"/>
    <col min="7427" max="7427" width="61" style="706" customWidth="1"/>
    <col min="7428" max="7428" width="11.7109375" style="706" customWidth="1"/>
    <col min="7429" max="7429" width="15" style="706" customWidth="1"/>
    <col min="7430" max="7430" width="16.42578125" style="706" customWidth="1"/>
    <col min="7431" max="7431" width="22.42578125" style="706" customWidth="1"/>
    <col min="7432" max="7432" width="13.140625" style="706" customWidth="1"/>
    <col min="7433" max="7433" width="33.42578125" style="706" customWidth="1"/>
    <col min="7434" max="7436" width="8.85546875" style="706"/>
    <col min="7437" max="7437" width="13.28515625" style="706" bestFit="1" customWidth="1"/>
    <col min="7438" max="7680" width="8.85546875" style="706"/>
    <col min="7681" max="7681" width="14" style="706" customWidth="1"/>
    <col min="7682" max="7682" width="12.42578125" style="706" customWidth="1"/>
    <col min="7683" max="7683" width="61" style="706" customWidth="1"/>
    <col min="7684" max="7684" width="11.7109375" style="706" customWidth="1"/>
    <col min="7685" max="7685" width="15" style="706" customWidth="1"/>
    <col min="7686" max="7686" width="16.42578125" style="706" customWidth="1"/>
    <col min="7687" max="7687" width="22.42578125" style="706" customWidth="1"/>
    <col min="7688" max="7688" width="13.140625" style="706" customWidth="1"/>
    <col min="7689" max="7689" width="33.42578125" style="706" customWidth="1"/>
    <col min="7690" max="7692" width="8.85546875" style="706"/>
    <col min="7693" max="7693" width="13.28515625" style="706" bestFit="1" customWidth="1"/>
    <col min="7694" max="7936" width="8.85546875" style="706"/>
    <col min="7937" max="7937" width="14" style="706" customWidth="1"/>
    <col min="7938" max="7938" width="12.42578125" style="706" customWidth="1"/>
    <col min="7939" max="7939" width="61" style="706" customWidth="1"/>
    <col min="7940" max="7940" width="11.7109375" style="706" customWidth="1"/>
    <col min="7941" max="7941" width="15" style="706" customWidth="1"/>
    <col min="7942" max="7942" width="16.42578125" style="706" customWidth="1"/>
    <col min="7943" max="7943" width="22.42578125" style="706" customWidth="1"/>
    <col min="7944" max="7944" width="13.140625" style="706" customWidth="1"/>
    <col min="7945" max="7945" width="33.42578125" style="706" customWidth="1"/>
    <col min="7946" max="7948" width="8.85546875" style="706"/>
    <col min="7949" max="7949" width="13.28515625" style="706" bestFit="1" customWidth="1"/>
    <col min="7950" max="8192" width="8.85546875" style="706"/>
    <col min="8193" max="8193" width="14" style="706" customWidth="1"/>
    <col min="8194" max="8194" width="12.42578125" style="706" customWidth="1"/>
    <col min="8195" max="8195" width="61" style="706" customWidth="1"/>
    <col min="8196" max="8196" width="11.7109375" style="706" customWidth="1"/>
    <col min="8197" max="8197" width="15" style="706" customWidth="1"/>
    <col min="8198" max="8198" width="16.42578125" style="706" customWidth="1"/>
    <col min="8199" max="8199" width="22.42578125" style="706" customWidth="1"/>
    <col min="8200" max="8200" width="13.140625" style="706" customWidth="1"/>
    <col min="8201" max="8201" width="33.42578125" style="706" customWidth="1"/>
    <col min="8202" max="8204" width="8.85546875" style="706"/>
    <col min="8205" max="8205" width="13.28515625" style="706" bestFit="1" customWidth="1"/>
    <col min="8206" max="8448" width="8.85546875" style="706"/>
    <col min="8449" max="8449" width="14" style="706" customWidth="1"/>
    <col min="8450" max="8450" width="12.42578125" style="706" customWidth="1"/>
    <col min="8451" max="8451" width="61" style="706" customWidth="1"/>
    <col min="8452" max="8452" width="11.7109375" style="706" customWidth="1"/>
    <col min="8453" max="8453" width="15" style="706" customWidth="1"/>
    <col min="8454" max="8454" width="16.42578125" style="706" customWidth="1"/>
    <col min="8455" max="8455" width="22.42578125" style="706" customWidth="1"/>
    <col min="8456" max="8456" width="13.140625" style="706" customWidth="1"/>
    <col min="8457" max="8457" width="33.42578125" style="706" customWidth="1"/>
    <col min="8458" max="8460" width="8.85546875" style="706"/>
    <col min="8461" max="8461" width="13.28515625" style="706" bestFit="1" customWidth="1"/>
    <col min="8462" max="8704" width="8.85546875" style="706"/>
    <col min="8705" max="8705" width="14" style="706" customWidth="1"/>
    <col min="8706" max="8706" width="12.42578125" style="706" customWidth="1"/>
    <col min="8707" max="8707" width="61" style="706" customWidth="1"/>
    <col min="8708" max="8708" width="11.7109375" style="706" customWidth="1"/>
    <col min="8709" max="8709" width="15" style="706" customWidth="1"/>
    <col min="8710" max="8710" width="16.42578125" style="706" customWidth="1"/>
    <col min="8711" max="8711" width="22.42578125" style="706" customWidth="1"/>
    <col min="8712" max="8712" width="13.140625" style="706" customWidth="1"/>
    <col min="8713" max="8713" width="33.42578125" style="706" customWidth="1"/>
    <col min="8714" max="8716" width="8.85546875" style="706"/>
    <col min="8717" max="8717" width="13.28515625" style="706" bestFit="1" customWidth="1"/>
    <col min="8718" max="8960" width="8.85546875" style="706"/>
    <col min="8961" max="8961" width="14" style="706" customWidth="1"/>
    <col min="8962" max="8962" width="12.42578125" style="706" customWidth="1"/>
    <col min="8963" max="8963" width="61" style="706" customWidth="1"/>
    <col min="8964" max="8964" width="11.7109375" style="706" customWidth="1"/>
    <col min="8965" max="8965" width="15" style="706" customWidth="1"/>
    <col min="8966" max="8966" width="16.42578125" style="706" customWidth="1"/>
    <col min="8967" max="8967" width="22.42578125" style="706" customWidth="1"/>
    <col min="8968" max="8968" width="13.140625" style="706" customWidth="1"/>
    <col min="8969" max="8969" width="33.42578125" style="706" customWidth="1"/>
    <col min="8970" max="8972" width="8.85546875" style="706"/>
    <col min="8973" max="8973" width="13.28515625" style="706" bestFit="1" customWidth="1"/>
    <col min="8974" max="9216" width="8.85546875" style="706"/>
    <col min="9217" max="9217" width="14" style="706" customWidth="1"/>
    <col min="9218" max="9218" width="12.42578125" style="706" customWidth="1"/>
    <col min="9219" max="9219" width="61" style="706" customWidth="1"/>
    <col min="9220" max="9220" width="11.7109375" style="706" customWidth="1"/>
    <col min="9221" max="9221" width="15" style="706" customWidth="1"/>
    <col min="9222" max="9222" width="16.42578125" style="706" customWidth="1"/>
    <col min="9223" max="9223" width="22.42578125" style="706" customWidth="1"/>
    <col min="9224" max="9224" width="13.140625" style="706" customWidth="1"/>
    <col min="9225" max="9225" width="33.42578125" style="706" customWidth="1"/>
    <col min="9226" max="9228" width="8.85546875" style="706"/>
    <col min="9229" max="9229" width="13.28515625" style="706" bestFit="1" customWidth="1"/>
    <col min="9230" max="9472" width="8.85546875" style="706"/>
    <col min="9473" max="9473" width="14" style="706" customWidth="1"/>
    <col min="9474" max="9474" width="12.42578125" style="706" customWidth="1"/>
    <col min="9475" max="9475" width="61" style="706" customWidth="1"/>
    <col min="9476" max="9476" width="11.7109375" style="706" customWidth="1"/>
    <col min="9477" max="9477" width="15" style="706" customWidth="1"/>
    <col min="9478" max="9478" width="16.42578125" style="706" customWidth="1"/>
    <col min="9479" max="9479" width="22.42578125" style="706" customWidth="1"/>
    <col min="9480" max="9480" width="13.140625" style="706" customWidth="1"/>
    <col min="9481" max="9481" width="33.42578125" style="706" customWidth="1"/>
    <col min="9482" max="9484" width="8.85546875" style="706"/>
    <col min="9485" max="9485" width="13.28515625" style="706" bestFit="1" customWidth="1"/>
    <col min="9486" max="9728" width="8.85546875" style="706"/>
    <col min="9729" max="9729" width="14" style="706" customWidth="1"/>
    <col min="9730" max="9730" width="12.42578125" style="706" customWidth="1"/>
    <col min="9731" max="9731" width="61" style="706" customWidth="1"/>
    <col min="9732" max="9732" width="11.7109375" style="706" customWidth="1"/>
    <col min="9733" max="9733" width="15" style="706" customWidth="1"/>
    <col min="9734" max="9734" width="16.42578125" style="706" customWidth="1"/>
    <col min="9735" max="9735" width="22.42578125" style="706" customWidth="1"/>
    <col min="9736" max="9736" width="13.140625" style="706" customWidth="1"/>
    <col min="9737" max="9737" width="33.42578125" style="706" customWidth="1"/>
    <col min="9738" max="9740" width="8.85546875" style="706"/>
    <col min="9741" max="9741" width="13.28515625" style="706" bestFit="1" customWidth="1"/>
    <col min="9742" max="9984" width="8.85546875" style="706"/>
    <col min="9985" max="9985" width="14" style="706" customWidth="1"/>
    <col min="9986" max="9986" width="12.42578125" style="706" customWidth="1"/>
    <col min="9987" max="9987" width="61" style="706" customWidth="1"/>
    <col min="9988" max="9988" width="11.7109375" style="706" customWidth="1"/>
    <col min="9989" max="9989" width="15" style="706" customWidth="1"/>
    <col min="9990" max="9990" width="16.42578125" style="706" customWidth="1"/>
    <col min="9991" max="9991" width="22.42578125" style="706" customWidth="1"/>
    <col min="9992" max="9992" width="13.140625" style="706" customWidth="1"/>
    <col min="9993" max="9993" width="33.42578125" style="706" customWidth="1"/>
    <col min="9994" max="9996" width="8.85546875" style="706"/>
    <col min="9997" max="9997" width="13.28515625" style="706" bestFit="1" customWidth="1"/>
    <col min="9998" max="10240" width="8.85546875" style="706"/>
    <col min="10241" max="10241" width="14" style="706" customWidth="1"/>
    <col min="10242" max="10242" width="12.42578125" style="706" customWidth="1"/>
    <col min="10243" max="10243" width="61" style="706" customWidth="1"/>
    <col min="10244" max="10244" width="11.7109375" style="706" customWidth="1"/>
    <col min="10245" max="10245" width="15" style="706" customWidth="1"/>
    <col min="10246" max="10246" width="16.42578125" style="706" customWidth="1"/>
    <col min="10247" max="10247" width="22.42578125" style="706" customWidth="1"/>
    <col min="10248" max="10248" width="13.140625" style="706" customWidth="1"/>
    <col min="10249" max="10249" width="33.42578125" style="706" customWidth="1"/>
    <col min="10250" max="10252" width="8.85546875" style="706"/>
    <col min="10253" max="10253" width="13.28515625" style="706" bestFit="1" customWidth="1"/>
    <col min="10254" max="10496" width="8.85546875" style="706"/>
    <col min="10497" max="10497" width="14" style="706" customWidth="1"/>
    <col min="10498" max="10498" width="12.42578125" style="706" customWidth="1"/>
    <col min="10499" max="10499" width="61" style="706" customWidth="1"/>
    <col min="10500" max="10500" width="11.7109375" style="706" customWidth="1"/>
    <col min="10501" max="10501" width="15" style="706" customWidth="1"/>
    <col min="10502" max="10502" width="16.42578125" style="706" customWidth="1"/>
    <col min="10503" max="10503" width="22.42578125" style="706" customWidth="1"/>
    <col min="10504" max="10504" width="13.140625" style="706" customWidth="1"/>
    <col min="10505" max="10505" width="33.42578125" style="706" customWidth="1"/>
    <col min="10506" max="10508" width="8.85546875" style="706"/>
    <col min="10509" max="10509" width="13.28515625" style="706" bestFit="1" customWidth="1"/>
    <col min="10510" max="10752" width="8.85546875" style="706"/>
    <col min="10753" max="10753" width="14" style="706" customWidth="1"/>
    <col min="10754" max="10754" width="12.42578125" style="706" customWidth="1"/>
    <col min="10755" max="10755" width="61" style="706" customWidth="1"/>
    <col min="10756" max="10756" width="11.7109375" style="706" customWidth="1"/>
    <col min="10757" max="10757" width="15" style="706" customWidth="1"/>
    <col min="10758" max="10758" width="16.42578125" style="706" customWidth="1"/>
    <col min="10759" max="10759" width="22.42578125" style="706" customWidth="1"/>
    <col min="10760" max="10760" width="13.140625" style="706" customWidth="1"/>
    <col min="10761" max="10761" width="33.42578125" style="706" customWidth="1"/>
    <col min="10762" max="10764" width="8.85546875" style="706"/>
    <col min="10765" max="10765" width="13.28515625" style="706" bestFit="1" customWidth="1"/>
    <col min="10766" max="11008" width="8.85546875" style="706"/>
    <col min="11009" max="11009" width="14" style="706" customWidth="1"/>
    <col min="11010" max="11010" width="12.42578125" style="706" customWidth="1"/>
    <col min="11011" max="11011" width="61" style="706" customWidth="1"/>
    <col min="11012" max="11012" width="11.7109375" style="706" customWidth="1"/>
    <col min="11013" max="11013" width="15" style="706" customWidth="1"/>
    <col min="11014" max="11014" width="16.42578125" style="706" customWidth="1"/>
    <col min="11015" max="11015" width="22.42578125" style="706" customWidth="1"/>
    <col min="11016" max="11016" width="13.140625" style="706" customWidth="1"/>
    <col min="11017" max="11017" width="33.42578125" style="706" customWidth="1"/>
    <col min="11018" max="11020" width="8.85546875" style="706"/>
    <col min="11021" max="11021" width="13.28515625" style="706" bestFit="1" customWidth="1"/>
    <col min="11022" max="11264" width="8.85546875" style="706"/>
    <col min="11265" max="11265" width="14" style="706" customWidth="1"/>
    <col min="11266" max="11266" width="12.42578125" style="706" customWidth="1"/>
    <col min="11267" max="11267" width="61" style="706" customWidth="1"/>
    <col min="11268" max="11268" width="11.7109375" style="706" customWidth="1"/>
    <col min="11269" max="11269" width="15" style="706" customWidth="1"/>
    <col min="11270" max="11270" width="16.42578125" style="706" customWidth="1"/>
    <col min="11271" max="11271" width="22.42578125" style="706" customWidth="1"/>
    <col min="11272" max="11272" width="13.140625" style="706" customWidth="1"/>
    <col min="11273" max="11273" width="33.42578125" style="706" customWidth="1"/>
    <col min="11274" max="11276" width="8.85546875" style="706"/>
    <col min="11277" max="11277" width="13.28515625" style="706" bestFit="1" customWidth="1"/>
    <col min="11278" max="11520" width="8.85546875" style="706"/>
    <col min="11521" max="11521" width="14" style="706" customWidth="1"/>
    <col min="11522" max="11522" width="12.42578125" style="706" customWidth="1"/>
    <col min="11523" max="11523" width="61" style="706" customWidth="1"/>
    <col min="11524" max="11524" width="11.7109375" style="706" customWidth="1"/>
    <col min="11525" max="11525" width="15" style="706" customWidth="1"/>
    <col min="11526" max="11526" width="16.42578125" style="706" customWidth="1"/>
    <col min="11527" max="11527" width="22.42578125" style="706" customWidth="1"/>
    <col min="11528" max="11528" width="13.140625" style="706" customWidth="1"/>
    <col min="11529" max="11529" width="33.42578125" style="706" customWidth="1"/>
    <col min="11530" max="11532" width="8.85546875" style="706"/>
    <col min="11533" max="11533" width="13.28515625" style="706" bestFit="1" customWidth="1"/>
    <col min="11534" max="11776" width="8.85546875" style="706"/>
    <col min="11777" max="11777" width="14" style="706" customWidth="1"/>
    <col min="11778" max="11778" width="12.42578125" style="706" customWidth="1"/>
    <col min="11779" max="11779" width="61" style="706" customWidth="1"/>
    <col min="11780" max="11780" width="11.7109375" style="706" customWidth="1"/>
    <col min="11781" max="11781" width="15" style="706" customWidth="1"/>
    <col min="11782" max="11782" width="16.42578125" style="706" customWidth="1"/>
    <col min="11783" max="11783" width="22.42578125" style="706" customWidth="1"/>
    <col min="11784" max="11784" width="13.140625" style="706" customWidth="1"/>
    <col min="11785" max="11785" width="33.42578125" style="706" customWidth="1"/>
    <col min="11786" max="11788" width="8.85546875" style="706"/>
    <col min="11789" max="11789" width="13.28515625" style="706" bestFit="1" customWidth="1"/>
    <col min="11790" max="12032" width="8.85546875" style="706"/>
    <col min="12033" max="12033" width="14" style="706" customWidth="1"/>
    <col min="12034" max="12034" width="12.42578125" style="706" customWidth="1"/>
    <col min="12035" max="12035" width="61" style="706" customWidth="1"/>
    <col min="12036" max="12036" width="11.7109375" style="706" customWidth="1"/>
    <col min="12037" max="12037" width="15" style="706" customWidth="1"/>
    <col min="12038" max="12038" width="16.42578125" style="706" customWidth="1"/>
    <col min="12039" max="12039" width="22.42578125" style="706" customWidth="1"/>
    <col min="12040" max="12040" width="13.140625" style="706" customWidth="1"/>
    <col min="12041" max="12041" width="33.42578125" style="706" customWidth="1"/>
    <col min="12042" max="12044" width="8.85546875" style="706"/>
    <col min="12045" max="12045" width="13.28515625" style="706" bestFit="1" customWidth="1"/>
    <col min="12046" max="12288" width="8.85546875" style="706"/>
    <col min="12289" max="12289" width="14" style="706" customWidth="1"/>
    <col min="12290" max="12290" width="12.42578125" style="706" customWidth="1"/>
    <col min="12291" max="12291" width="61" style="706" customWidth="1"/>
    <col min="12292" max="12292" width="11.7109375" style="706" customWidth="1"/>
    <col min="12293" max="12293" width="15" style="706" customWidth="1"/>
    <col min="12294" max="12294" width="16.42578125" style="706" customWidth="1"/>
    <col min="12295" max="12295" width="22.42578125" style="706" customWidth="1"/>
    <col min="12296" max="12296" width="13.140625" style="706" customWidth="1"/>
    <col min="12297" max="12297" width="33.42578125" style="706" customWidth="1"/>
    <col min="12298" max="12300" width="8.85546875" style="706"/>
    <col min="12301" max="12301" width="13.28515625" style="706" bestFit="1" customWidth="1"/>
    <col min="12302" max="12544" width="8.85546875" style="706"/>
    <col min="12545" max="12545" width="14" style="706" customWidth="1"/>
    <col min="12546" max="12546" width="12.42578125" style="706" customWidth="1"/>
    <col min="12547" max="12547" width="61" style="706" customWidth="1"/>
    <col min="12548" max="12548" width="11.7109375" style="706" customWidth="1"/>
    <col min="12549" max="12549" width="15" style="706" customWidth="1"/>
    <col min="12550" max="12550" width="16.42578125" style="706" customWidth="1"/>
    <col min="12551" max="12551" width="22.42578125" style="706" customWidth="1"/>
    <col min="12552" max="12552" width="13.140625" style="706" customWidth="1"/>
    <col min="12553" max="12553" width="33.42578125" style="706" customWidth="1"/>
    <col min="12554" max="12556" width="8.85546875" style="706"/>
    <col min="12557" max="12557" width="13.28515625" style="706" bestFit="1" customWidth="1"/>
    <col min="12558" max="12800" width="8.85546875" style="706"/>
    <col min="12801" max="12801" width="14" style="706" customWidth="1"/>
    <col min="12802" max="12802" width="12.42578125" style="706" customWidth="1"/>
    <col min="12803" max="12803" width="61" style="706" customWidth="1"/>
    <col min="12804" max="12804" width="11.7109375" style="706" customWidth="1"/>
    <col min="12805" max="12805" width="15" style="706" customWidth="1"/>
    <col min="12806" max="12806" width="16.42578125" style="706" customWidth="1"/>
    <col min="12807" max="12807" width="22.42578125" style="706" customWidth="1"/>
    <col min="12808" max="12808" width="13.140625" style="706" customWidth="1"/>
    <col min="12809" max="12809" width="33.42578125" style="706" customWidth="1"/>
    <col min="12810" max="12812" width="8.85546875" style="706"/>
    <col min="12813" max="12813" width="13.28515625" style="706" bestFit="1" customWidth="1"/>
    <col min="12814" max="13056" width="8.85546875" style="706"/>
    <col min="13057" max="13057" width="14" style="706" customWidth="1"/>
    <col min="13058" max="13058" width="12.42578125" style="706" customWidth="1"/>
    <col min="13059" max="13059" width="61" style="706" customWidth="1"/>
    <col min="13060" max="13060" width="11.7109375" style="706" customWidth="1"/>
    <col min="13061" max="13061" width="15" style="706" customWidth="1"/>
    <col min="13062" max="13062" width="16.42578125" style="706" customWidth="1"/>
    <col min="13063" max="13063" width="22.42578125" style="706" customWidth="1"/>
    <col min="13064" max="13064" width="13.140625" style="706" customWidth="1"/>
    <col min="13065" max="13065" width="33.42578125" style="706" customWidth="1"/>
    <col min="13066" max="13068" width="8.85546875" style="706"/>
    <col min="13069" max="13069" width="13.28515625" style="706" bestFit="1" customWidth="1"/>
    <col min="13070" max="13312" width="8.85546875" style="706"/>
    <col min="13313" max="13313" width="14" style="706" customWidth="1"/>
    <col min="13314" max="13314" width="12.42578125" style="706" customWidth="1"/>
    <col min="13315" max="13315" width="61" style="706" customWidth="1"/>
    <col min="13316" max="13316" width="11.7109375" style="706" customWidth="1"/>
    <col min="13317" max="13317" width="15" style="706" customWidth="1"/>
    <col min="13318" max="13318" width="16.42578125" style="706" customWidth="1"/>
    <col min="13319" max="13319" width="22.42578125" style="706" customWidth="1"/>
    <col min="13320" max="13320" width="13.140625" style="706" customWidth="1"/>
    <col min="13321" max="13321" width="33.42578125" style="706" customWidth="1"/>
    <col min="13322" max="13324" width="8.85546875" style="706"/>
    <col min="13325" max="13325" width="13.28515625" style="706" bestFit="1" customWidth="1"/>
    <col min="13326" max="13568" width="8.85546875" style="706"/>
    <col min="13569" max="13569" width="14" style="706" customWidth="1"/>
    <col min="13570" max="13570" width="12.42578125" style="706" customWidth="1"/>
    <col min="13571" max="13571" width="61" style="706" customWidth="1"/>
    <col min="13572" max="13572" width="11.7109375" style="706" customWidth="1"/>
    <col min="13573" max="13573" width="15" style="706" customWidth="1"/>
    <col min="13574" max="13574" width="16.42578125" style="706" customWidth="1"/>
    <col min="13575" max="13575" width="22.42578125" style="706" customWidth="1"/>
    <col min="13576" max="13576" width="13.140625" style="706" customWidth="1"/>
    <col min="13577" max="13577" width="33.42578125" style="706" customWidth="1"/>
    <col min="13578" max="13580" width="8.85546875" style="706"/>
    <col min="13581" max="13581" width="13.28515625" style="706" bestFit="1" customWidth="1"/>
    <col min="13582" max="13824" width="8.85546875" style="706"/>
    <col min="13825" max="13825" width="14" style="706" customWidth="1"/>
    <col min="13826" max="13826" width="12.42578125" style="706" customWidth="1"/>
    <col min="13827" max="13827" width="61" style="706" customWidth="1"/>
    <col min="13828" max="13828" width="11.7109375" style="706" customWidth="1"/>
    <col min="13829" max="13829" width="15" style="706" customWidth="1"/>
    <col min="13830" max="13830" width="16.42578125" style="706" customWidth="1"/>
    <col min="13831" max="13831" width="22.42578125" style="706" customWidth="1"/>
    <col min="13832" max="13832" width="13.140625" style="706" customWidth="1"/>
    <col min="13833" max="13833" width="33.42578125" style="706" customWidth="1"/>
    <col min="13834" max="13836" width="8.85546875" style="706"/>
    <col min="13837" max="13837" width="13.28515625" style="706" bestFit="1" customWidth="1"/>
    <col min="13838" max="14080" width="8.85546875" style="706"/>
    <col min="14081" max="14081" width="14" style="706" customWidth="1"/>
    <col min="14082" max="14082" width="12.42578125" style="706" customWidth="1"/>
    <col min="14083" max="14083" width="61" style="706" customWidth="1"/>
    <col min="14084" max="14084" width="11.7109375" style="706" customWidth="1"/>
    <col min="14085" max="14085" width="15" style="706" customWidth="1"/>
    <col min="14086" max="14086" width="16.42578125" style="706" customWidth="1"/>
    <col min="14087" max="14087" width="22.42578125" style="706" customWidth="1"/>
    <col min="14088" max="14088" width="13.140625" style="706" customWidth="1"/>
    <col min="14089" max="14089" width="33.42578125" style="706" customWidth="1"/>
    <col min="14090" max="14092" width="8.85546875" style="706"/>
    <col min="14093" max="14093" width="13.28515625" style="706" bestFit="1" customWidth="1"/>
    <col min="14094" max="14336" width="8.85546875" style="706"/>
    <col min="14337" max="14337" width="14" style="706" customWidth="1"/>
    <col min="14338" max="14338" width="12.42578125" style="706" customWidth="1"/>
    <col min="14339" max="14339" width="61" style="706" customWidth="1"/>
    <col min="14340" max="14340" width="11.7109375" style="706" customWidth="1"/>
    <col min="14341" max="14341" width="15" style="706" customWidth="1"/>
    <col min="14342" max="14342" width="16.42578125" style="706" customWidth="1"/>
    <col min="14343" max="14343" width="22.42578125" style="706" customWidth="1"/>
    <col min="14344" max="14344" width="13.140625" style="706" customWidth="1"/>
    <col min="14345" max="14345" width="33.42578125" style="706" customWidth="1"/>
    <col min="14346" max="14348" width="8.85546875" style="706"/>
    <col min="14349" max="14349" width="13.28515625" style="706" bestFit="1" customWidth="1"/>
    <col min="14350" max="14592" width="8.85546875" style="706"/>
    <col min="14593" max="14593" width="14" style="706" customWidth="1"/>
    <col min="14594" max="14594" width="12.42578125" style="706" customWidth="1"/>
    <col min="14595" max="14595" width="61" style="706" customWidth="1"/>
    <col min="14596" max="14596" width="11.7109375" style="706" customWidth="1"/>
    <col min="14597" max="14597" width="15" style="706" customWidth="1"/>
    <col min="14598" max="14598" width="16.42578125" style="706" customWidth="1"/>
    <col min="14599" max="14599" width="22.42578125" style="706" customWidth="1"/>
    <col min="14600" max="14600" width="13.140625" style="706" customWidth="1"/>
    <col min="14601" max="14601" width="33.42578125" style="706" customWidth="1"/>
    <col min="14602" max="14604" width="8.85546875" style="706"/>
    <col min="14605" max="14605" width="13.28515625" style="706" bestFit="1" customWidth="1"/>
    <col min="14606" max="14848" width="8.85546875" style="706"/>
    <col min="14849" max="14849" width="14" style="706" customWidth="1"/>
    <col min="14850" max="14850" width="12.42578125" style="706" customWidth="1"/>
    <col min="14851" max="14851" width="61" style="706" customWidth="1"/>
    <col min="14852" max="14852" width="11.7109375" style="706" customWidth="1"/>
    <col min="14853" max="14853" width="15" style="706" customWidth="1"/>
    <col min="14854" max="14854" width="16.42578125" style="706" customWidth="1"/>
    <col min="14855" max="14855" width="22.42578125" style="706" customWidth="1"/>
    <col min="14856" max="14856" width="13.140625" style="706" customWidth="1"/>
    <col min="14857" max="14857" width="33.42578125" style="706" customWidth="1"/>
    <col min="14858" max="14860" width="8.85546875" style="706"/>
    <col min="14861" max="14861" width="13.28515625" style="706" bestFit="1" customWidth="1"/>
    <col min="14862" max="15104" width="8.85546875" style="706"/>
    <col min="15105" max="15105" width="14" style="706" customWidth="1"/>
    <col min="15106" max="15106" width="12.42578125" style="706" customWidth="1"/>
    <col min="15107" max="15107" width="61" style="706" customWidth="1"/>
    <col min="15108" max="15108" width="11.7109375" style="706" customWidth="1"/>
    <col min="15109" max="15109" width="15" style="706" customWidth="1"/>
    <col min="15110" max="15110" width="16.42578125" style="706" customWidth="1"/>
    <col min="15111" max="15111" width="22.42578125" style="706" customWidth="1"/>
    <col min="15112" max="15112" width="13.140625" style="706" customWidth="1"/>
    <col min="15113" max="15113" width="33.42578125" style="706" customWidth="1"/>
    <col min="15114" max="15116" width="8.85546875" style="706"/>
    <col min="15117" max="15117" width="13.28515625" style="706" bestFit="1" customWidth="1"/>
    <col min="15118" max="15360" width="8.85546875" style="706"/>
    <col min="15361" max="15361" width="14" style="706" customWidth="1"/>
    <col min="15362" max="15362" width="12.42578125" style="706" customWidth="1"/>
    <col min="15363" max="15363" width="61" style="706" customWidth="1"/>
    <col min="15364" max="15364" width="11.7109375" style="706" customWidth="1"/>
    <col min="15365" max="15365" width="15" style="706" customWidth="1"/>
    <col min="15366" max="15366" width="16.42578125" style="706" customWidth="1"/>
    <col min="15367" max="15367" width="22.42578125" style="706" customWidth="1"/>
    <col min="15368" max="15368" width="13.140625" style="706" customWidth="1"/>
    <col min="15369" max="15369" width="33.42578125" style="706" customWidth="1"/>
    <col min="15370" max="15372" width="8.85546875" style="706"/>
    <col min="15373" max="15373" width="13.28515625" style="706" bestFit="1" customWidth="1"/>
    <col min="15374" max="15616" width="8.85546875" style="706"/>
    <col min="15617" max="15617" width="14" style="706" customWidth="1"/>
    <col min="15618" max="15618" width="12.42578125" style="706" customWidth="1"/>
    <col min="15619" max="15619" width="61" style="706" customWidth="1"/>
    <col min="15620" max="15620" width="11.7109375" style="706" customWidth="1"/>
    <col min="15621" max="15621" width="15" style="706" customWidth="1"/>
    <col min="15622" max="15622" width="16.42578125" style="706" customWidth="1"/>
    <col min="15623" max="15623" width="22.42578125" style="706" customWidth="1"/>
    <col min="15624" max="15624" width="13.140625" style="706" customWidth="1"/>
    <col min="15625" max="15625" width="33.42578125" style="706" customWidth="1"/>
    <col min="15626" max="15628" width="8.85546875" style="706"/>
    <col min="15629" max="15629" width="13.28515625" style="706" bestFit="1" customWidth="1"/>
    <col min="15630" max="15872" width="8.85546875" style="706"/>
    <col min="15873" max="15873" width="14" style="706" customWidth="1"/>
    <col min="15874" max="15874" width="12.42578125" style="706" customWidth="1"/>
    <col min="15875" max="15875" width="61" style="706" customWidth="1"/>
    <col min="15876" max="15876" width="11.7109375" style="706" customWidth="1"/>
    <col min="15877" max="15877" width="15" style="706" customWidth="1"/>
    <col min="15878" max="15878" width="16.42578125" style="706" customWidth="1"/>
    <col min="15879" max="15879" width="22.42578125" style="706" customWidth="1"/>
    <col min="15880" max="15880" width="13.140625" style="706" customWidth="1"/>
    <col min="15881" max="15881" width="33.42578125" style="706" customWidth="1"/>
    <col min="15882" max="15884" width="8.85546875" style="706"/>
    <col min="15885" max="15885" width="13.28515625" style="706" bestFit="1" customWidth="1"/>
    <col min="15886" max="16128" width="8.85546875" style="706"/>
    <col min="16129" max="16129" width="14" style="706" customWidth="1"/>
    <col min="16130" max="16130" width="12.42578125" style="706" customWidth="1"/>
    <col min="16131" max="16131" width="61" style="706" customWidth="1"/>
    <col min="16132" max="16132" width="11.7109375" style="706" customWidth="1"/>
    <col min="16133" max="16133" width="15" style="706" customWidth="1"/>
    <col min="16134" max="16134" width="16.42578125" style="706" customWidth="1"/>
    <col min="16135" max="16135" width="22.42578125" style="706" customWidth="1"/>
    <col min="16136" max="16136" width="13.140625" style="706" customWidth="1"/>
    <col min="16137" max="16137" width="33.42578125" style="706" customWidth="1"/>
    <col min="16138" max="16140" width="8.85546875" style="706"/>
    <col min="16141" max="16141" width="13.28515625" style="706" bestFit="1" customWidth="1"/>
    <col min="16142" max="16384" width="8.85546875" style="706"/>
  </cols>
  <sheetData>
    <row r="1" spans="1:11" ht="36" customHeight="1" x14ac:dyDescent="0.2">
      <c r="A1" s="705"/>
      <c r="B1" s="798"/>
      <c r="C1" s="798"/>
      <c r="D1" s="798"/>
      <c r="E1" s="798"/>
      <c r="F1" s="798"/>
      <c r="G1" s="796"/>
      <c r="H1" s="784"/>
    </row>
    <row r="2" spans="1:11" ht="20.25" customHeight="1" x14ac:dyDescent="0.2">
      <c r="A2" s="707"/>
      <c r="B2" s="799"/>
      <c r="C2" s="799"/>
      <c r="D2" s="799"/>
      <c r="E2" s="799"/>
      <c r="F2" s="799"/>
      <c r="G2" s="797"/>
      <c r="H2" s="785"/>
    </row>
    <row r="3" spans="1:11" x14ac:dyDescent="0.2">
      <c r="A3" s="707"/>
      <c r="B3" s="41"/>
      <c r="C3" s="41"/>
      <c r="D3" s="41"/>
      <c r="E3" s="41"/>
      <c r="F3" s="41"/>
      <c r="G3" s="708"/>
      <c r="H3" s="786"/>
    </row>
    <row r="4" spans="1:11" ht="31.5" customHeight="1" x14ac:dyDescent="0.2">
      <c r="A4" s="707"/>
      <c r="B4" s="42"/>
      <c r="C4" s="42"/>
      <c r="D4" s="42"/>
      <c r="E4" s="42"/>
      <c r="F4" s="42"/>
      <c r="G4" s="795"/>
      <c r="H4" s="787"/>
    </row>
    <row r="5" spans="1:11" ht="13.5" thickBot="1" x14ac:dyDescent="0.25">
      <c r="A5" s="709"/>
      <c r="B5" s="710"/>
      <c r="C5" s="711"/>
      <c r="D5" s="711"/>
      <c r="E5" s="712"/>
      <c r="F5" s="712"/>
      <c r="G5" s="708"/>
      <c r="H5" s="786"/>
    </row>
    <row r="6" spans="1:11" ht="33" customHeight="1" x14ac:dyDescent="0.25">
      <c r="A6" s="719" t="s">
        <v>0</v>
      </c>
      <c r="B6" s="720"/>
      <c r="C6" s="885" t="str">
        <f>Orçamento!B6</f>
        <v>CRECHE PQ SUBURBANO</v>
      </c>
      <c r="D6" s="885"/>
      <c r="E6" s="885"/>
      <c r="F6" s="721"/>
      <c r="G6" s="722"/>
    </row>
    <row r="7" spans="1:11" ht="5.25" customHeight="1" x14ac:dyDescent="0.25">
      <c r="A7" s="723"/>
      <c r="B7" s="724"/>
      <c r="C7" s="724"/>
      <c r="D7" s="724"/>
      <c r="E7" s="725"/>
      <c r="F7" s="725"/>
      <c r="G7" s="726"/>
    </row>
    <row r="8" spans="1:11" ht="30.75" customHeight="1" x14ac:dyDescent="0.25">
      <c r="A8" s="879" t="s">
        <v>1</v>
      </c>
      <c r="B8" s="880"/>
      <c r="C8" s="881" t="str">
        <f>Orçamento!C8</f>
        <v>CONSTRUÇÃO DE CRECHE</v>
      </c>
      <c r="D8" s="881"/>
      <c r="E8" s="727"/>
      <c r="F8" s="728" t="str">
        <f>Orçamento!F8</f>
        <v>Área de intervenção:</v>
      </c>
      <c r="G8" s="729">
        <f>Orçamento!I8</f>
        <v>1103.76</v>
      </c>
      <c r="H8" s="788"/>
    </row>
    <row r="9" spans="1:11" ht="5.25" customHeight="1" x14ac:dyDescent="0.25">
      <c r="A9" s="723"/>
      <c r="B9" s="724"/>
      <c r="C9" s="724"/>
      <c r="D9" s="724"/>
      <c r="E9" s="725"/>
      <c r="F9" s="730"/>
      <c r="G9" s="731"/>
      <c r="H9" s="789"/>
    </row>
    <row r="10" spans="1:11" ht="33" customHeight="1" x14ac:dyDescent="0.25">
      <c r="A10" s="879" t="s">
        <v>139</v>
      </c>
      <c r="B10" s="880"/>
      <c r="C10" s="881" t="str">
        <f>Orçamento!B10</f>
        <v>RUA SEBASTIÃO ROSALINO - PARQUE SUBURBANO, ITAPEVI - SP</v>
      </c>
      <c r="D10" s="881"/>
      <c r="E10" s="730"/>
      <c r="F10" s="732" t="str">
        <f>Orçamento!F10</f>
        <v>Investimento:</v>
      </c>
      <c r="G10" s="733" t="e">
        <f>Orçamento!I10</f>
        <v>#VALUE!</v>
      </c>
      <c r="H10" s="790"/>
    </row>
    <row r="11" spans="1:11" ht="5.25" customHeight="1" x14ac:dyDescent="0.25">
      <c r="A11" s="723"/>
      <c r="B11" s="724"/>
      <c r="C11" s="724"/>
      <c r="D11" s="724"/>
      <c r="E11" s="725"/>
      <c r="F11" s="730"/>
      <c r="G11" s="731"/>
      <c r="H11" s="789"/>
    </row>
    <row r="12" spans="1:11" ht="43.5" customHeight="1" thickBot="1" x14ac:dyDescent="0.3">
      <c r="A12" s="734" t="s">
        <v>140</v>
      </c>
      <c r="B12" s="735"/>
      <c r="C12" s="736" t="str">
        <f>Orçamento!B12</f>
        <v>CDHU-201; SINAPI - MAI/26; ORSE ABR/26; SIURB 01/2026</v>
      </c>
      <c r="D12" s="736"/>
      <c r="E12" s="735"/>
      <c r="F12" s="728" t="str">
        <f>Orçamento!F12</f>
        <v>Invest./Área:</v>
      </c>
      <c r="G12" s="737" t="e">
        <f>Orçamento!I12</f>
        <v>#VALUE!</v>
      </c>
      <c r="H12" s="791"/>
    </row>
    <row r="13" spans="1:11" ht="16.5" customHeight="1" x14ac:dyDescent="0.2">
      <c r="A13" s="723"/>
      <c r="B13" s="738"/>
      <c r="C13" s="738"/>
      <c r="D13" s="738"/>
      <c r="E13" s="738"/>
      <c r="F13" s="738"/>
      <c r="G13" s="739"/>
      <c r="H13" s="791"/>
    </row>
    <row r="14" spans="1:11" ht="27.75" customHeight="1" x14ac:dyDescent="0.2">
      <c r="A14" s="882" t="s">
        <v>141</v>
      </c>
      <c r="B14" s="883"/>
      <c r="C14" s="883"/>
      <c r="D14" s="883"/>
      <c r="E14" s="883"/>
      <c r="F14" s="883"/>
      <c r="G14" s="884"/>
      <c r="I14" s="713"/>
    </row>
    <row r="15" spans="1:11" ht="28.5" customHeight="1" x14ac:dyDescent="0.25">
      <c r="A15" s="740" t="s">
        <v>198</v>
      </c>
      <c r="B15" s="741" t="s">
        <v>199</v>
      </c>
      <c r="C15" s="742" t="s">
        <v>200</v>
      </c>
      <c r="D15" s="743" t="s">
        <v>14</v>
      </c>
      <c r="E15" s="744"/>
      <c r="F15" s="745"/>
      <c r="G15" s="746">
        <f>G31</f>
        <v>0</v>
      </c>
      <c r="H15" s="792"/>
      <c r="I15" s="713"/>
    </row>
    <row r="16" spans="1:11" ht="16.5" customHeight="1" x14ac:dyDescent="0.2">
      <c r="A16" s="747"/>
      <c r="B16" s="748"/>
      <c r="C16" s="748"/>
      <c r="D16" s="748"/>
      <c r="E16" s="748"/>
      <c r="F16" s="748"/>
      <c r="G16" s="749"/>
      <c r="I16" s="715"/>
      <c r="J16" s="715"/>
      <c r="K16" s="715"/>
    </row>
    <row r="17" spans="1:11" ht="16.5" customHeight="1" x14ac:dyDescent="0.2">
      <c r="A17" s="750" t="s">
        <v>142</v>
      </c>
      <c r="B17" s="751"/>
      <c r="C17" s="748" t="s">
        <v>94</v>
      </c>
      <c r="D17" s="748" t="s">
        <v>143</v>
      </c>
      <c r="E17" s="748" t="s">
        <v>144</v>
      </c>
      <c r="F17" s="748" t="s">
        <v>145</v>
      </c>
      <c r="G17" s="749" t="s">
        <v>146</v>
      </c>
      <c r="I17" s="715"/>
      <c r="J17" s="715"/>
      <c r="K17" s="715"/>
    </row>
    <row r="18" spans="1:11" ht="16.5" customHeight="1" x14ac:dyDescent="0.2">
      <c r="A18" s="752" t="s">
        <v>648</v>
      </c>
      <c r="B18" s="753" t="s">
        <v>649</v>
      </c>
      <c r="C18" s="754" t="s">
        <v>650</v>
      </c>
      <c r="D18" s="755" t="s">
        <v>651</v>
      </c>
      <c r="E18" s="755">
        <v>0.02</v>
      </c>
      <c r="F18" s="793"/>
      <c r="G18" s="757">
        <f>E18*F18</f>
        <v>0</v>
      </c>
      <c r="I18" s="715"/>
      <c r="J18" s="715"/>
      <c r="K18" s="715"/>
    </row>
    <row r="19" spans="1:11" ht="16.5" customHeight="1" x14ac:dyDescent="0.2">
      <c r="A19" s="752" t="s">
        <v>648</v>
      </c>
      <c r="B19" s="753" t="s">
        <v>652</v>
      </c>
      <c r="C19" s="754" t="s">
        <v>653</v>
      </c>
      <c r="D19" s="755" t="s">
        <v>654</v>
      </c>
      <c r="E19" s="755">
        <v>1</v>
      </c>
      <c r="F19" s="793"/>
      <c r="G19" s="757">
        <f t="shared" ref="G19:G30" si="0">E19*F19</f>
        <v>0</v>
      </c>
      <c r="I19" s="715"/>
      <c r="J19" s="715"/>
      <c r="K19" s="715"/>
    </row>
    <row r="20" spans="1:11" ht="16.5" customHeight="1" x14ac:dyDescent="0.2">
      <c r="A20" s="752" t="s">
        <v>648</v>
      </c>
      <c r="B20" s="753" t="s">
        <v>655</v>
      </c>
      <c r="C20" s="754" t="s">
        <v>656</v>
      </c>
      <c r="D20" s="755" t="s">
        <v>654</v>
      </c>
      <c r="E20" s="755">
        <v>1</v>
      </c>
      <c r="F20" s="793"/>
      <c r="G20" s="757">
        <f t="shared" si="0"/>
        <v>0</v>
      </c>
      <c r="I20" s="715"/>
      <c r="J20" s="715"/>
      <c r="K20" s="715"/>
    </row>
    <row r="21" spans="1:11" ht="16.5" customHeight="1" x14ac:dyDescent="0.2">
      <c r="A21" s="752" t="s">
        <v>648</v>
      </c>
      <c r="B21" s="753" t="s">
        <v>657</v>
      </c>
      <c r="C21" s="754" t="s">
        <v>658</v>
      </c>
      <c r="D21" s="755" t="s">
        <v>659</v>
      </c>
      <c r="E21" s="755">
        <v>1</v>
      </c>
      <c r="F21" s="793"/>
      <c r="G21" s="757">
        <f t="shared" si="0"/>
        <v>0</v>
      </c>
      <c r="I21" s="715"/>
      <c r="J21" s="715"/>
      <c r="K21" s="715"/>
    </row>
    <row r="22" spans="1:11" ht="16.5" customHeight="1" x14ac:dyDescent="0.2">
      <c r="A22" s="752" t="s">
        <v>648</v>
      </c>
      <c r="B22" s="753" t="s">
        <v>660</v>
      </c>
      <c r="C22" s="754" t="s">
        <v>661</v>
      </c>
      <c r="D22" s="755" t="s">
        <v>662</v>
      </c>
      <c r="E22" s="755">
        <v>8</v>
      </c>
      <c r="F22" s="793"/>
      <c r="G22" s="757">
        <f t="shared" si="0"/>
        <v>0</v>
      </c>
      <c r="I22" s="715"/>
      <c r="J22" s="715"/>
      <c r="K22" s="715"/>
    </row>
    <row r="23" spans="1:11" ht="16.5" customHeight="1" x14ac:dyDescent="0.2">
      <c r="A23" s="752" t="s">
        <v>648</v>
      </c>
      <c r="B23" s="753" t="s">
        <v>663</v>
      </c>
      <c r="C23" s="754" t="s">
        <v>664</v>
      </c>
      <c r="D23" s="755" t="s">
        <v>662</v>
      </c>
      <c r="E23" s="755">
        <v>30</v>
      </c>
      <c r="F23" s="793"/>
      <c r="G23" s="757">
        <f t="shared" si="0"/>
        <v>0</v>
      </c>
      <c r="I23" s="715"/>
      <c r="J23" s="715"/>
      <c r="K23" s="715"/>
    </row>
    <row r="24" spans="1:11" ht="16.5" customHeight="1" x14ac:dyDescent="0.2">
      <c r="A24" s="752" t="s">
        <v>648</v>
      </c>
      <c r="B24" s="753" t="s">
        <v>665</v>
      </c>
      <c r="C24" s="754" t="s">
        <v>666</v>
      </c>
      <c r="D24" s="755" t="s">
        <v>662</v>
      </c>
      <c r="E24" s="755">
        <v>5</v>
      </c>
      <c r="F24" s="793"/>
      <c r="G24" s="757">
        <f t="shared" si="0"/>
        <v>0</v>
      </c>
      <c r="I24" s="715"/>
      <c r="J24" s="715"/>
      <c r="K24" s="715"/>
    </row>
    <row r="25" spans="1:11" ht="16.5" customHeight="1" x14ac:dyDescent="0.2">
      <c r="A25" s="752" t="s">
        <v>648</v>
      </c>
      <c r="B25" s="753" t="s">
        <v>665</v>
      </c>
      <c r="C25" s="754" t="s">
        <v>666</v>
      </c>
      <c r="D25" s="755" t="s">
        <v>662</v>
      </c>
      <c r="E25" s="755">
        <v>5</v>
      </c>
      <c r="F25" s="793"/>
      <c r="G25" s="757">
        <f t="shared" si="0"/>
        <v>0</v>
      </c>
      <c r="I25" s="715"/>
      <c r="J25" s="715"/>
      <c r="K25" s="715"/>
    </row>
    <row r="26" spans="1:11" ht="16.5" customHeight="1" x14ac:dyDescent="0.2">
      <c r="A26" s="752" t="s">
        <v>116</v>
      </c>
      <c r="B26" s="753" t="s">
        <v>667</v>
      </c>
      <c r="C26" s="754" t="s">
        <v>668</v>
      </c>
      <c r="D26" s="755" t="s">
        <v>95</v>
      </c>
      <c r="E26" s="755">
        <v>4</v>
      </c>
      <c r="F26" s="793"/>
      <c r="G26" s="757">
        <f t="shared" si="0"/>
        <v>0</v>
      </c>
      <c r="I26" s="715"/>
      <c r="J26" s="715"/>
      <c r="K26" s="715"/>
    </row>
    <row r="27" spans="1:11" ht="52.5" customHeight="1" x14ac:dyDescent="0.2">
      <c r="A27" s="752" t="s">
        <v>116</v>
      </c>
      <c r="B27" s="753" t="s">
        <v>669</v>
      </c>
      <c r="C27" s="754" t="s">
        <v>670</v>
      </c>
      <c r="D27" s="755" t="s">
        <v>95</v>
      </c>
      <c r="E27" s="755">
        <v>8</v>
      </c>
      <c r="F27" s="793"/>
      <c r="G27" s="757">
        <f t="shared" si="0"/>
        <v>0</v>
      </c>
      <c r="I27" s="715"/>
      <c r="J27" s="715"/>
      <c r="K27" s="715"/>
    </row>
    <row r="28" spans="1:11" ht="52.5" customHeight="1" x14ac:dyDescent="0.2">
      <c r="A28" s="752" t="s">
        <v>116</v>
      </c>
      <c r="B28" s="753" t="s">
        <v>671</v>
      </c>
      <c r="C28" s="754" t="s">
        <v>672</v>
      </c>
      <c r="D28" s="755" t="s">
        <v>95</v>
      </c>
      <c r="E28" s="755">
        <v>8</v>
      </c>
      <c r="F28" s="793"/>
      <c r="G28" s="757">
        <f t="shared" si="0"/>
        <v>0</v>
      </c>
      <c r="I28" s="715"/>
      <c r="J28" s="715"/>
      <c r="K28" s="715"/>
    </row>
    <row r="29" spans="1:11" ht="33.75" customHeight="1" x14ac:dyDescent="0.2">
      <c r="A29" s="752" t="s">
        <v>116</v>
      </c>
      <c r="B29" s="753" t="s">
        <v>673</v>
      </c>
      <c r="C29" s="758" t="s">
        <v>674</v>
      </c>
      <c r="D29" s="755" t="s">
        <v>95</v>
      </c>
      <c r="E29" s="755">
        <v>8.1199999999999992</v>
      </c>
      <c r="F29" s="793"/>
      <c r="G29" s="757">
        <f t="shared" si="0"/>
        <v>0</v>
      </c>
      <c r="I29" s="715"/>
      <c r="J29" s="715"/>
      <c r="K29" s="715"/>
    </row>
    <row r="30" spans="1:11" ht="34.5" customHeight="1" x14ac:dyDescent="0.2">
      <c r="A30" s="752" t="s">
        <v>116</v>
      </c>
      <c r="B30" s="753" t="s">
        <v>675</v>
      </c>
      <c r="C30" s="754" t="s">
        <v>676</v>
      </c>
      <c r="D30" s="755" t="s">
        <v>127</v>
      </c>
      <c r="E30" s="755">
        <v>17</v>
      </c>
      <c r="F30" s="793"/>
      <c r="G30" s="757">
        <f t="shared" si="0"/>
        <v>0</v>
      </c>
      <c r="I30" s="715"/>
      <c r="J30" s="715"/>
      <c r="K30" s="715"/>
    </row>
    <row r="31" spans="1:11" ht="28.5" customHeight="1" x14ac:dyDescent="0.2">
      <c r="A31" s="759" t="s">
        <v>147</v>
      </c>
      <c r="B31" s="760"/>
      <c r="C31" s="760"/>
      <c r="D31" s="760"/>
      <c r="E31" s="760"/>
      <c r="F31" s="761"/>
      <c r="G31" s="762">
        <f>SUM(G18:G30)</f>
        <v>0</v>
      </c>
      <c r="K31" s="716"/>
    </row>
    <row r="32" spans="1:11" ht="28.5" customHeight="1" x14ac:dyDescent="0.2">
      <c r="A32" s="763"/>
      <c r="B32" s="748"/>
      <c r="C32" s="748"/>
      <c r="D32" s="748"/>
      <c r="E32" s="748"/>
      <c r="F32" s="756"/>
      <c r="G32" s="764"/>
      <c r="K32" s="716"/>
    </row>
    <row r="33" spans="1:11" ht="28.5" customHeight="1" x14ac:dyDescent="0.25">
      <c r="A33" s="740" t="s">
        <v>198</v>
      </c>
      <c r="B33" s="741" t="s">
        <v>208</v>
      </c>
      <c r="C33" s="742" t="s">
        <v>209</v>
      </c>
      <c r="D33" s="743" t="s">
        <v>14</v>
      </c>
      <c r="E33" s="744"/>
      <c r="F33" s="745"/>
      <c r="G33" s="746">
        <f>G41</f>
        <v>0</v>
      </c>
      <c r="K33" s="716"/>
    </row>
    <row r="34" spans="1:11" ht="28.5" customHeight="1" x14ac:dyDescent="0.2">
      <c r="A34" s="747"/>
      <c r="B34" s="748"/>
      <c r="C34" s="748"/>
      <c r="D34" s="748"/>
      <c r="E34" s="748"/>
      <c r="F34" s="748"/>
      <c r="G34" s="749"/>
      <c r="K34" s="716"/>
    </row>
    <row r="35" spans="1:11" ht="28.5" customHeight="1" x14ac:dyDescent="0.2">
      <c r="A35" s="750" t="s">
        <v>142</v>
      </c>
      <c r="B35" s="751"/>
      <c r="C35" s="748" t="s">
        <v>94</v>
      </c>
      <c r="D35" s="748" t="s">
        <v>143</v>
      </c>
      <c r="E35" s="748" t="s">
        <v>144</v>
      </c>
      <c r="F35" s="748" t="s">
        <v>145</v>
      </c>
      <c r="G35" s="749" t="s">
        <v>146</v>
      </c>
      <c r="K35" s="716"/>
    </row>
    <row r="36" spans="1:11" ht="28.5" customHeight="1" x14ac:dyDescent="0.2">
      <c r="A36" s="752" t="s">
        <v>116</v>
      </c>
      <c r="B36" s="753" t="s">
        <v>151</v>
      </c>
      <c r="C36" s="754" t="s">
        <v>152</v>
      </c>
      <c r="D36" s="755" t="s">
        <v>148</v>
      </c>
      <c r="E36" s="755">
        <v>8</v>
      </c>
      <c r="F36" s="793"/>
      <c r="G36" s="757">
        <f t="shared" ref="G36:G40" si="1">TRUNC(E36*F36,2)</f>
        <v>0</v>
      </c>
      <c r="K36" s="716"/>
    </row>
    <row r="37" spans="1:11" ht="42" customHeight="1" x14ac:dyDescent="0.2">
      <c r="A37" s="752" t="s">
        <v>116</v>
      </c>
      <c r="B37" s="753" t="s">
        <v>677</v>
      </c>
      <c r="C37" s="754" t="s">
        <v>678</v>
      </c>
      <c r="D37" s="755" t="s">
        <v>148</v>
      </c>
      <c r="E37" s="755">
        <v>8</v>
      </c>
      <c r="F37" s="793"/>
      <c r="G37" s="757">
        <f t="shared" si="1"/>
        <v>0</v>
      </c>
      <c r="K37" s="716"/>
    </row>
    <row r="38" spans="1:11" ht="42.75" customHeight="1" x14ac:dyDescent="0.2">
      <c r="A38" s="752" t="s">
        <v>116</v>
      </c>
      <c r="B38" s="753" t="s">
        <v>679</v>
      </c>
      <c r="C38" s="754" t="s">
        <v>680</v>
      </c>
      <c r="D38" s="755" t="s">
        <v>148</v>
      </c>
      <c r="E38" s="755">
        <v>4</v>
      </c>
      <c r="F38" s="793"/>
      <c r="G38" s="757">
        <f t="shared" si="1"/>
        <v>0</v>
      </c>
      <c r="K38" s="716"/>
    </row>
    <row r="39" spans="1:11" ht="28.5" customHeight="1" x14ac:dyDescent="0.2">
      <c r="A39" s="752" t="s">
        <v>116</v>
      </c>
      <c r="B39" s="753" t="s">
        <v>149</v>
      </c>
      <c r="C39" s="754" t="s">
        <v>150</v>
      </c>
      <c r="D39" s="755" t="s">
        <v>148</v>
      </c>
      <c r="E39" s="755">
        <v>8</v>
      </c>
      <c r="F39" s="793"/>
      <c r="G39" s="757">
        <f t="shared" si="1"/>
        <v>0</v>
      </c>
      <c r="K39" s="716"/>
    </row>
    <row r="40" spans="1:11" ht="28.5" customHeight="1" x14ac:dyDescent="0.2">
      <c r="A40" s="752" t="s">
        <v>116</v>
      </c>
      <c r="B40" s="753" t="s">
        <v>681</v>
      </c>
      <c r="C40" s="754" t="s">
        <v>682</v>
      </c>
      <c r="D40" s="755" t="s">
        <v>148</v>
      </c>
      <c r="E40" s="755">
        <v>8</v>
      </c>
      <c r="F40" s="793"/>
      <c r="G40" s="757">
        <f t="shared" si="1"/>
        <v>0</v>
      </c>
      <c r="K40" s="716"/>
    </row>
    <row r="41" spans="1:11" ht="28.5" customHeight="1" x14ac:dyDescent="0.2">
      <c r="A41" s="759" t="s">
        <v>147</v>
      </c>
      <c r="B41" s="760"/>
      <c r="C41" s="760"/>
      <c r="D41" s="760"/>
      <c r="E41" s="760"/>
      <c r="F41" s="761"/>
      <c r="G41" s="762">
        <f>SUM(G36:G40)</f>
        <v>0</v>
      </c>
      <c r="K41" s="716"/>
    </row>
    <row r="42" spans="1:11" ht="28.5" customHeight="1" x14ac:dyDescent="0.2">
      <c r="A42" s="763"/>
      <c r="B42" s="748"/>
      <c r="C42" s="748"/>
      <c r="D42" s="748"/>
      <c r="E42" s="748"/>
      <c r="F42" s="756"/>
      <c r="G42" s="764"/>
      <c r="K42" s="716"/>
    </row>
    <row r="43" spans="1:11" ht="54" x14ac:dyDescent="0.25">
      <c r="A43" s="740" t="s">
        <v>198</v>
      </c>
      <c r="B43" s="741" t="s">
        <v>201</v>
      </c>
      <c r="C43" s="765" t="s">
        <v>202</v>
      </c>
      <c r="D43" s="743" t="s">
        <v>203</v>
      </c>
      <c r="E43" s="744"/>
      <c r="F43" s="745"/>
      <c r="G43" s="746">
        <f>G49</f>
        <v>0</v>
      </c>
      <c r="K43" s="716"/>
    </row>
    <row r="44" spans="1:11" ht="28.5" customHeight="1" x14ac:dyDescent="0.2">
      <c r="A44" s="747"/>
      <c r="B44" s="748"/>
      <c r="C44" s="748"/>
      <c r="D44" s="748"/>
      <c r="E44" s="748"/>
      <c r="F44" s="748"/>
      <c r="G44" s="749"/>
      <c r="K44" s="716"/>
    </row>
    <row r="45" spans="1:11" ht="28.5" customHeight="1" x14ac:dyDescent="0.2">
      <c r="A45" s="750" t="s">
        <v>142</v>
      </c>
      <c r="B45" s="751"/>
      <c r="C45" s="748" t="s">
        <v>94</v>
      </c>
      <c r="D45" s="748" t="s">
        <v>143</v>
      </c>
      <c r="E45" s="748" t="s">
        <v>144</v>
      </c>
      <c r="F45" s="748" t="s">
        <v>145</v>
      </c>
      <c r="G45" s="749" t="s">
        <v>146</v>
      </c>
      <c r="K45" s="716"/>
    </row>
    <row r="46" spans="1:11" ht="60" customHeight="1" x14ac:dyDescent="0.2">
      <c r="A46" s="752" t="s">
        <v>648</v>
      </c>
      <c r="B46" s="753">
        <v>10775</v>
      </c>
      <c r="C46" s="754" t="s">
        <v>202</v>
      </c>
      <c r="D46" s="755" t="s">
        <v>148</v>
      </c>
      <c r="E46" s="755">
        <v>1</v>
      </c>
      <c r="F46" s="793"/>
      <c r="G46" s="757">
        <f t="shared" ref="G46:G48" si="2">TRUNC(E46*F46,2)</f>
        <v>0</v>
      </c>
      <c r="K46" s="716"/>
    </row>
    <row r="47" spans="1:11" ht="58.5" customHeight="1" x14ac:dyDescent="0.2">
      <c r="A47" s="752" t="s">
        <v>116</v>
      </c>
      <c r="B47" s="753">
        <v>105114</v>
      </c>
      <c r="C47" s="754" t="s">
        <v>1874</v>
      </c>
      <c r="D47" s="755" t="s">
        <v>96</v>
      </c>
      <c r="E47" s="755">
        <v>9.6000000000000002E-2</v>
      </c>
      <c r="F47" s="793"/>
      <c r="G47" s="757">
        <f t="shared" si="2"/>
        <v>0</v>
      </c>
      <c r="K47" s="716"/>
    </row>
    <row r="48" spans="1:11" ht="28.5" customHeight="1" x14ac:dyDescent="0.2">
      <c r="A48" s="752" t="s">
        <v>116</v>
      </c>
      <c r="B48" s="753">
        <v>105115</v>
      </c>
      <c r="C48" s="754" t="s">
        <v>1875</v>
      </c>
      <c r="D48" s="755" t="s">
        <v>14</v>
      </c>
      <c r="E48" s="755">
        <v>0.1</v>
      </c>
      <c r="F48" s="793"/>
      <c r="G48" s="757">
        <f t="shared" si="2"/>
        <v>0</v>
      </c>
      <c r="K48" s="716"/>
    </row>
    <row r="49" spans="1:11" ht="28.5" customHeight="1" x14ac:dyDescent="0.2">
      <c r="A49" s="759" t="s">
        <v>147</v>
      </c>
      <c r="B49" s="760"/>
      <c r="C49" s="760"/>
      <c r="D49" s="760"/>
      <c r="E49" s="760"/>
      <c r="F49" s="761"/>
      <c r="G49" s="762">
        <f>SUM(G46:G48)</f>
        <v>0</v>
      </c>
      <c r="K49" s="716"/>
    </row>
    <row r="50" spans="1:11" ht="28.5" customHeight="1" x14ac:dyDescent="0.2">
      <c r="A50" s="763"/>
      <c r="B50" s="748"/>
      <c r="C50" s="748"/>
      <c r="D50" s="748"/>
      <c r="E50" s="748"/>
      <c r="F50" s="756"/>
      <c r="G50" s="764"/>
      <c r="K50" s="716"/>
    </row>
    <row r="51" spans="1:11" ht="54" x14ac:dyDescent="0.25">
      <c r="A51" s="740" t="s">
        <v>198</v>
      </c>
      <c r="B51" s="741" t="s">
        <v>204</v>
      </c>
      <c r="C51" s="765" t="s">
        <v>205</v>
      </c>
      <c r="D51" s="743" t="s">
        <v>203</v>
      </c>
      <c r="E51" s="744"/>
      <c r="F51" s="745"/>
      <c r="G51" s="746">
        <f>G57</f>
        <v>0</v>
      </c>
      <c r="K51" s="716"/>
    </row>
    <row r="52" spans="1:11" ht="28.5" customHeight="1" x14ac:dyDescent="0.2">
      <c r="A52" s="747"/>
      <c r="B52" s="748"/>
      <c r="C52" s="748"/>
      <c r="D52" s="748"/>
      <c r="E52" s="748"/>
      <c r="F52" s="748"/>
      <c r="G52" s="749"/>
      <c r="K52" s="716"/>
    </row>
    <row r="53" spans="1:11" ht="28.5" customHeight="1" x14ac:dyDescent="0.2">
      <c r="A53" s="750" t="s">
        <v>142</v>
      </c>
      <c r="B53" s="751"/>
      <c r="C53" s="748" t="s">
        <v>94</v>
      </c>
      <c r="D53" s="748" t="s">
        <v>143</v>
      </c>
      <c r="E53" s="748" t="s">
        <v>144</v>
      </c>
      <c r="F53" s="748" t="s">
        <v>145</v>
      </c>
      <c r="G53" s="749" t="s">
        <v>146</v>
      </c>
      <c r="K53" s="716"/>
    </row>
    <row r="54" spans="1:11" ht="54" x14ac:dyDescent="0.2">
      <c r="A54" s="752" t="s">
        <v>648</v>
      </c>
      <c r="B54" s="753">
        <v>10776</v>
      </c>
      <c r="C54" s="754" t="s">
        <v>205</v>
      </c>
      <c r="D54" s="755" t="s">
        <v>148</v>
      </c>
      <c r="E54" s="755">
        <v>1</v>
      </c>
      <c r="F54" s="793"/>
      <c r="G54" s="757">
        <f t="shared" ref="G54:G56" si="3">TRUNC(E54*F54,2)</f>
        <v>0</v>
      </c>
      <c r="K54" s="716"/>
    </row>
    <row r="55" spans="1:11" ht="36" x14ac:dyDescent="0.2">
      <c r="A55" s="752" t="s">
        <v>116</v>
      </c>
      <c r="B55" s="753">
        <v>105114</v>
      </c>
      <c r="C55" s="754" t="s">
        <v>1874</v>
      </c>
      <c r="D55" s="755" t="s">
        <v>96</v>
      </c>
      <c r="E55" s="755">
        <v>9.6000000000000002E-2</v>
      </c>
      <c r="F55" s="793"/>
      <c r="G55" s="757">
        <f t="shared" si="3"/>
        <v>0</v>
      </c>
      <c r="K55" s="716"/>
    </row>
    <row r="56" spans="1:11" ht="28.5" customHeight="1" x14ac:dyDescent="0.2">
      <c r="A56" s="752" t="s">
        <v>116</v>
      </c>
      <c r="B56" s="753">
        <v>105115</v>
      </c>
      <c r="C56" s="754" t="s">
        <v>1875</v>
      </c>
      <c r="D56" s="755" t="s">
        <v>14</v>
      </c>
      <c r="E56" s="755">
        <v>0.1</v>
      </c>
      <c r="F56" s="793"/>
      <c r="G56" s="757">
        <f t="shared" si="3"/>
        <v>0</v>
      </c>
      <c r="K56" s="716"/>
    </row>
    <row r="57" spans="1:11" ht="28.5" customHeight="1" x14ac:dyDescent="0.2">
      <c r="A57" s="759" t="s">
        <v>147</v>
      </c>
      <c r="B57" s="760"/>
      <c r="C57" s="760"/>
      <c r="D57" s="760"/>
      <c r="E57" s="760"/>
      <c r="F57" s="761"/>
      <c r="G57" s="762">
        <f>SUM(G54:G56)</f>
        <v>0</v>
      </c>
      <c r="K57" s="716"/>
    </row>
    <row r="58" spans="1:11" ht="28.5" customHeight="1" x14ac:dyDescent="0.2">
      <c r="A58" s="763"/>
      <c r="B58" s="748"/>
      <c r="C58" s="748"/>
      <c r="D58" s="748"/>
      <c r="E58" s="748"/>
      <c r="F58" s="756"/>
      <c r="G58" s="764"/>
      <c r="K58" s="716"/>
    </row>
    <row r="59" spans="1:11" ht="54" x14ac:dyDescent="0.25">
      <c r="A59" s="740" t="s">
        <v>198</v>
      </c>
      <c r="B59" s="741" t="s">
        <v>206</v>
      </c>
      <c r="C59" s="765" t="s">
        <v>207</v>
      </c>
      <c r="D59" s="743" t="s">
        <v>203</v>
      </c>
      <c r="E59" s="744"/>
      <c r="F59" s="745"/>
      <c r="G59" s="746">
        <f>G65</f>
        <v>0</v>
      </c>
      <c r="K59" s="716"/>
    </row>
    <row r="60" spans="1:11" ht="28.5" customHeight="1" x14ac:dyDescent="0.2">
      <c r="A60" s="747"/>
      <c r="B60" s="748"/>
      <c r="C60" s="748"/>
      <c r="D60" s="748"/>
      <c r="E60" s="748"/>
      <c r="F60" s="748"/>
      <c r="G60" s="749"/>
      <c r="K60" s="716"/>
    </row>
    <row r="61" spans="1:11" ht="28.5" customHeight="1" x14ac:dyDescent="0.2">
      <c r="A61" s="750" t="s">
        <v>142</v>
      </c>
      <c r="B61" s="751"/>
      <c r="C61" s="748" t="s">
        <v>94</v>
      </c>
      <c r="D61" s="748" t="s">
        <v>143</v>
      </c>
      <c r="E61" s="748" t="s">
        <v>144</v>
      </c>
      <c r="F61" s="748" t="s">
        <v>145</v>
      </c>
      <c r="G61" s="749" t="s">
        <v>146</v>
      </c>
      <c r="K61" s="716"/>
    </row>
    <row r="62" spans="1:11" ht="54" x14ac:dyDescent="0.2">
      <c r="A62" s="752" t="s">
        <v>648</v>
      </c>
      <c r="B62" s="753">
        <v>10778</v>
      </c>
      <c r="C62" s="754" t="s">
        <v>207</v>
      </c>
      <c r="D62" s="755" t="s">
        <v>148</v>
      </c>
      <c r="E62" s="755">
        <v>1</v>
      </c>
      <c r="F62" s="793"/>
      <c r="G62" s="757">
        <f t="shared" ref="G62:G64" si="4">TRUNC(E62*F62,2)</f>
        <v>0</v>
      </c>
      <c r="K62" s="716"/>
    </row>
    <row r="63" spans="1:11" ht="43.5" customHeight="1" x14ac:dyDescent="0.2">
      <c r="A63" s="752" t="s">
        <v>116</v>
      </c>
      <c r="B63" s="753">
        <v>105114</v>
      </c>
      <c r="C63" s="754" t="s">
        <v>1874</v>
      </c>
      <c r="D63" s="755" t="s">
        <v>96</v>
      </c>
      <c r="E63" s="755">
        <v>9.6000000000000002E-2</v>
      </c>
      <c r="F63" s="793"/>
      <c r="G63" s="757">
        <f t="shared" si="4"/>
        <v>0</v>
      </c>
      <c r="K63" s="716"/>
    </row>
    <row r="64" spans="1:11" ht="36" x14ac:dyDescent="0.2">
      <c r="A64" s="752" t="s">
        <v>116</v>
      </c>
      <c r="B64" s="753">
        <v>105115</v>
      </c>
      <c r="C64" s="754" t="s">
        <v>1875</v>
      </c>
      <c r="D64" s="755" t="s">
        <v>14</v>
      </c>
      <c r="E64" s="755">
        <v>0.1</v>
      </c>
      <c r="F64" s="793"/>
      <c r="G64" s="757">
        <f t="shared" si="4"/>
        <v>0</v>
      </c>
      <c r="K64" s="716"/>
    </row>
    <row r="65" spans="1:11" ht="28.5" customHeight="1" x14ac:dyDescent="0.2">
      <c r="A65" s="759" t="s">
        <v>147</v>
      </c>
      <c r="B65" s="760"/>
      <c r="C65" s="760"/>
      <c r="D65" s="760"/>
      <c r="E65" s="760"/>
      <c r="F65" s="761"/>
      <c r="G65" s="762">
        <f>SUM(G62:G64)</f>
        <v>0</v>
      </c>
      <c r="K65" s="716"/>
    </row>
    <row r="66" spans="1:11" ht="28.5" customHeight="1" x14ac:dyDescent="0.2">
      <c r="A66" s="763"/>
      <c r="B66" s="748"/>
      <c r="C66" s="748"/>
      <c r="D66" s="748"/>
      <c r="E66" s="748"/>
      <c r="F66" s="756"/>
      <c r="G66" s="764"/>
      <c r="K66" s="716"/>
    </row>
    <row r="67" spans="1:11" ht="28.5" customHeight="1" x14ac:dyDescent="0.2">
      <c r="A67" s="763"/>
      <c r="B67" s="748"/>
      <c r="C67" s="748"/>
      <c r="D67" s="748"/>
      <c r="E67" s="748"/>
      <c r="F67" s="756"/>
      <c r="G67" s="764"/>
      <c r="K67" s="716"/>
    </row>
    <row r="68" spans="1:11" ht="37.5" customHeight="1" x14ac:dyDescent="0.25">
      <c r="A68" s="740" t="s">
        <v>198</v>
      </c>
      <c r="B68" s="741" t="s">
        <v>795</v>
      </c>
      <c r="C68" s="765" t="s">
        <v>796</v>
      </c>
      <c r="D68" s="743" t="s">
        <v>797</v>
      </c>
      <c r="E68" s="744"/>
      <c r="F68" s="745"/>
      <c r="G68" s="746">
        <f>G77</f>
        <v>0</v>
      </c>
      <c r="K68" s="716"/>
    </row>
    <row r="69" spans="1:11" ht="28.5" customHeight="1" x14ac:dyDescent="0.2">
      <c r="A69" s="747"/>
      <c r="B69" s="748"/>
      <c r="C69" s="748"/>
      <c r="D69" s="748"/>
      <c r="E69" s="748"/>
      <c r="F69" s="748"/>
      <c r="G69" s="749"/>
      <c r="K69" s="716"/>
    </row>
    <row r="70" spans="1:11" ht="28.5" customHeight="1" x14ac:dyDescent="0.2">
      <c r="A70" s="750" t="s">
        <v>142</v>
      </c>
      <c r="B70" s="751"/>
      <c r="C70" s="748" t="s">
        <v>94</v>
      </c>
      <c r="D70" s="748" t="s">
        <v>143</v>
      </c>
      <c r="E70" s="748" t="s">
        <v>144</v>
      </c>
      <c r="F70" s="748" t="s">
        <v>145</v>
      </c>
      <c r="G70" s="749" t="s">
        <v>146</v>
      </c>
      <c r="K70" s="716"/>
    </row>
    <row r="71" spans="1:11" ht="60.75" customHeight="1" x14ac:dyDescent="0.2">
      <c r="A71" s="752" t="s">
        <v>116</v>
      </c>
      <c r="B71" s="753">
        <v>90587</v>
      </c>
      <c r="C71" s="754" t="s">
        <v>1628</v>
      </c>
      <c r="D71" s="755" t="s">
        <v>696</v>
      </c>
      <c r="E71" s="755">
        <v>0.13</v>
      </c>
      <c r="F71" s="793"/>
      <c r="G71" s="757">
        <f t="shared" ref="G71:G76" si="5">TRUNC(E71*F71,2)</f>
        <v>0</v>
      </c>
      <c r="K71" s="716"/>
    </row>
    <row r="72" spans="1:11" ht="39.75" customHeight="1" x14ac:dyDescent="0.2">
      <c r="A72" s="752" t="s">
        <v>116</v>
      </c>
      <c r="B72" s="753">
        <v>90586</v>
      </c>
      <c r="C72" s="754" t="s">
        <v>1629</v>
      </c>
      <c r="D72" s="755" t="s">
        <v>687</v>
      </c>
      <c r="E72" s="755">
        <v>9.4E-2</v>
      </c>
      <c r="F72" s="793"/>
      <c r="G72" s="757">
        <f t="shared" si="5"/>
        <v>0</v>
      </c>
      <c r="K72" s="716"/>
    </row>
    <row r="73" spans="1:11" ht="28.5" customHeight="1" x14ac:dyDescent="0.2">
      <c r="A73" s="752" t="s">
        <v>648</v>
      </c>
      <c r="B73" s="753">
        <v>1525</v>
      </c>
      <c r="C73" s="754" t="s">
        <v>1630</v>
      </c>
      <c r="D73" s="755" t="s">
        <v>96</v>
      </c>
      <c r="E73" s="755">
        <v>1.103</v>
      </c>
      <c r="F73" s="793"/>
      <c r="G73" s="757">
        <f t="shared" si="5"/>
        <v>0</v>
      </c>
      <c r="K73" s="716"/>
    </row>
    <row r="74" spans="1:11" ht="28.5" customHeight="1" x14ac:dyDescent="0.2">
      <c r="A74" s="752" t="s">
        <v>116</v>
      </c>
      <c r="B74" s="753">
        <v>88262</v>
      </c>
      <c r="C74" s="754" t="s">
        <v>694</v>
      </c>
      <c r="D74" s="755" t="s">
        <v>95</v>
      </c>
      <c r="E74" s="755">
        <v>0.224</v>
      </c>
      <c r="F74" s="793"/>
      <c r="G74" s="757">
        <f t="shared" si="5"/>
        <v>0</v>
      </c>
      <c r="K74" s="716"/>
    </row>
    <row r="75" spans="1:11" ht="28.5" customHeight="1" x14ac:dyDescent="0.2">
      <c r="A75" s="752" t="s">
        <v>116</v>
      </c>
      <c r="B75" s="753">
        <v>88309</v>
      </c>
      <c r="C75" s="754" t="s">
        <v>672</v>
      </c>
      <c r="D75" s="755" t="s">
        <v>95</v>
      </c>
      <c r="E75" s="755">
        <v>0.224</v>
      </c>
      <c r="F75" s="793"/>
      <c r="G75" s="757">
        <f t="shared" si="5"/>
        <v>0</v>
      </c>
      <c r="K75" s="716"/>
    </row>
    <row r="76" spans="1:11" ht="28.5" customHeight="1" x14ac:dyDescent="0.2">
      <c r="A76" s="752" t="s">
        <v>116</v>
      </c>
      <c r="B76" s="753">
        <v>88316</v>
      </c>
      <c r="C76" s="754" t="s">
        <v>674</v>
      </c>
      <c r="D76" s="755" t="s">
        <v>95</v>
      </c>
      <c r="E76" s="755">
        <v>1.345</v>
      </c>
      <c r="F76" s="793"/>
      <c r="G76" s="757">
        <f t="shared" si="5"/>
        <v>0</v>
      </c>
      <c r="K76" s="716"/>
    </row>
    <row r="77" spans="1:11" ht="28.5" customHeight="1" x14ac:dyDescent="0.2">
      <c r="A77" s="759" t="s">
        <v>147</v>
      </c>
      <c r="B77" s="760"/>
      <c r="C77" s="760"/>
      <c r="D77" s="760"/>
      <c r="E77" s="760"/>
      <c r="F77" s="761"/>
      <c r="G77" s="762">
        <f>SUM(G71:G76)</f>
        <v>0</v>
      </c>
      <c r="K77" s="716"/>
    </row>
    <row r="78" spans="1:11" ht="28.5" customHeight="1" x14ac:dyDescent="0.2">
      <c r="A78" s="763"/>
      <c r="B78" s="748"/>
      <c r="C78" s="748"/>
      <c r="D78" s="748"/>
      <c r="E78" s="748"/>
      <c r="F78" s="756"/>
      <c r="G78" s="764"/>
      <c r="K78" s="716"/>
    </row>
    <row r="79" spans="1:11" ht="54" x14ac:dyDescent="0.25">
      <c r="A79" s="740" t="s">
        <v>198</v>
      </c>
      <c r="B79" s="741" t="s">
        <v>799</v>
      </c>
      <c r="C79" s="765" t="s">
        <v>800</v>
      </c>
      <c r="D79" s="743" t="s">
        <v>801</v>
      </c>
      <c r="E79" s="744"/>
      <c r="F79" s="745"/>
      <c r="G79" s="746">
        <f>G88</f>
        <v>0</v>
      </c>
      <c r="K79" s="716"/>
    </row>
    <row r="80" spans="1:11" ht="28.5" customHeight="1" x14ac:dyDescent="0.2">
      <c r="A80" s="747"/>
      <c r="B80" s="748"/>
      <c r="C80" s="748"/>
      <c r="D80" s="748"/>
      <c r="E80" s="748"/>
      <c r="F80" s="748"/>
      <c r="G80" s="749"/>
      <c r="K80" s="716"/>
    </row>
    <row r="81" spans="1:11" ht="28.5" customHeight="1" x14ac:dyDescent="0.2">
      <c r="A81" s="750" t="s">
        <v>142</v>
      </c>
      <c r="B81" s="751"/>
      <c r="C81" s="748" t="s">
        <v>94</v>
      </c>
      <c r="D81" s="748" t="s">
        <v>143</v>
      </c>
      <c r="E81" s="748" t="s">
        <v>144</v>
      </c>
      <c r="F81" s="748" t="s">
        <v>145</v>
      </c>
      <c r="G81" s="749" t="s">
        <v>146</v>
      </c>
      <c r="K81" s="716"/>
    </row>
    <row r="82" spans="1:11" ht="54" x14ac:dyDescent="0.2">
      <c r="A82" s="752" t="s">
        <v>116</v>
      </c>
      <c r="B82" s="753">
        <v>90587</v>
      </c>
      <c r="C82" s="754" t="s">
        <v>1628</v>
      </c>
      <c r="D82" s="755" t="s">
        <v>696</v>
      </c>
      <c r="E82" s="755">
        <v>0.13100000000000001</v>
      </c>
      <c r="F82" s="793"/>
      <c r="G82" s="757">
        <f t="shared" ref="G82:G87" si="6">TRUNC(E82*F82,2)</f>
        <v>0</v>
      </c>
      <c r="K82" s="716"/>
    </row>
    <row r="83" spans="1:11" ht="54" x14ac:dyDescent="0.2">
      <c r="A83" s="752" t="s">
        <v>116</v>
      </c>
      <c r="B83" s="753">
        <v>90586</v>
      </c>
      <c r="C83" s="754" t="s">
        <v>1629</v>
      </c>
      <c r="D83" s="755" t="s">
        <v>687</v>
      </c>
      <c r="E83" s="755">
        <v>0.12</v>
      </c>
      <c r="F83" s="793"/>
      <c r="G83" s="757">
        <f t="shared" si="6"/>
        <v>0</v>
      </c>
      <c r="K83" s="716"/>
    </row>
    <row r="84" spans="1:11" ht="72" x14ac:dyDescent="0.2">
      <c r="A84" s="752" t="s">
        <v>648</v>
      </c>
      <c r="B84" s="753">
        <v>1525</v>
      </c>
      <c r="C84" s="754" t="s">
        <v>1630</v>
      </c>
      <c r="D84" s="755" t="s">
        <v>96</v>
      </c>
      <c r="E84" s="755">
        <v>1.103</v>
      </c>
      <c r="F84" s="793"/>
      <c r="G84" s="757">
        <f t="shared" si="6"/>
        <v>0</v>
      </c>
      <c r="K84" s="716"/>
    </row>
    <row r="85" spans="1:11" ht="18" x14ac:dyDescent="0.2">
      <c r="A85" s="752" t="s">
        <v>116</v>
      </c>
      <c r="B85" s="753">
        <v>88262</v>
      </c>
      <c r="C85" s="754" t="s">
        <v>694</v>
      </c>
      <c r="D85" s="755" t="s">
        <v>95</v>
      </c>
      <c r="E85" s="755">
        <v>0.125</v>
      </c>
      <c r="F85" s="793"/>
      <c r="G85" s="757">
        <f t="shared" si="6"/>
        <v>0</v>
      </c>
      <c r="K85" s="716"/>
    </row>
    <row r="86" spans="1:11" ht="18" x14ac:dyDescent="0.2">
      <c r="A86" s="752" t="s">
        <v>116</v>
      </c>
      <c r="B86" s="753">
        <v>88309</v>
      </c>
      <c r="C86" s="754" t="s">
        <v>672</v>
      </c>
      <c r="D86" s="755" t="s">
        <v>95</v>
      </c>
      <c r="E86" s="755">
        <v>0.753</v>
      </c>
      <c r="F86" s="793"/>
      <c r="G86" s="757">
        <f t="shared" si="6"/>
        <v>0</v>
      </c>
      <c r="K86" s="716"/>
    </row>
    <row r="87" spans="1:11" ht="18" x14ac:dyDescent="0.2">
      <c r="A87" s="752" t="s">
        <v>116</v>
      </c>
      <c r="B87" s="753">
        <v>88316</v>
      </c>
      <c r="C87" s="754" t="s">
        <v>674</v>
      </c>
      <c r="D87" s="755" t="s">
        <v>95</v>
      </c>
      <c r="E87" s="755">
        <v>0.82599999999999996</v>
      </c>
      <c r="F87" s="793"/>
      <c r="G87" s="757">
        <f t="shared" si="6"/>
        <v>0</v>
      </c>
      <c r="K87" s="716"/>
    </row>
    <row r="88" spans="1:11" ht="28.5" customHeight="1" x14ac:dyDescent="0.2">
      <c r="A88" s="759" t="s">
        <v>147</v>
      </c>
      <c r="B88" s="760"/>
      <c r="C88" s="760"/>
      <c r="D88" s="760"/>
      <c r="E88" s="760"/>
      <c r="F88" s="761"/>
      <c r="G88" s="762">
        <f>SUM(G82:G87)</f>
        <v>0</v>
      </c>
      <c r="K88" s="716"/>
    </row>
    <row r="89" spans="1:11" ht="28.5" customHeight="1" x14ac:dyDescent="0.2">
      <c r="A89" s="763"/>
      <c r="B89" s="748"/>
      <c r="C89" s="748"/>
      <c r="D89" s="748"/>
      <c r="E89" s="748"/>
      <c r="F89" s="756"/>
      <c r="G89" s="764"/>
      <c r="K89" s="716"/>
    </row>
    <row r="90" spans="1:11" ht="72" x14ac:dyDescent="0.25">
      <c r="A90" s="740" t="s">
        <v>198</v>
      </c>
      <c r="B90" s="741" t="s">
        <v>814</v>
      </c>
      <c r="C90" s="765" t="s">
        <v>815</v>
      </c>
      <c r="D90" s="743" t="s">
        <v>816</v>
      </c>
      <c r="E90" s="744"/>
      <c r="F90" s="745"/>
      <c r="G90" s="746">
        <f>G106</f>
        <v>0</v>
      </c>
      <c r="K90" s="716"/>
    </row>
    <row r="91" spans="1:11" ht="28.5" customHeight="1" x14ac:dyDescent="0.2">
      <c r="A91" s="747"/>
      <c r="B91" s="748"/>
      <c r="C91" s="748"/>
      <c r="D91" s="748"/>
      <c r="E91" s="748"/>
      <c r="F91" s="748"/>
      <c r="G91" s="749"/>
      <c r="K91" s="716"/>
    </row>
    <row r="92" spans="1:11" ht="28.5" customHeight="1" x14ac:dyDescent="0.2">
      <c r="A92" s="750" t="s">
        <v>142</v>
      </c>
      <c r="B92" s="751"/>
      <c r="C92" s="748" t="s">
        <v>94</v>
      </c>
      <c r="D92" s="748" t="s">
        <v>143</v>
      </c>
      <c r="E92" s="748" t="s">
        <v>144</v>
      </c>
      <c r="F92" s="748" t="s">
        <v>145</v>
      </c>
      <c r="G92" s="749" t="s">
        <v>146</v>
      </c>
      <c r="K92" s="716"/>
    </row>
    <row r="93" spans="1:11" ht="54" x14ac:dyDescent="0.2">
      <c r="A93" s="752" t="s">
        <v>116</v>
      </c>
      <c r="B93" s="753">
        <v>93288</v>
      </c>
      <c r="C93" s="754" t="s">
        <v>760</v>
      </c>
      <c r="D93" s="755" t="s">
        <v>696</v>
      </c>
      <c r="E93" s="755">
        <v>5.5219999999999998E-4</v>
      </c>
      <c r="F93" s="793"/>
      <c r="G93" s="757">
        <f t="shared" ref="G93:G105" si="7">TRUNC(E93*F93,2)</f>
        <v>0</v>
      </c>
      <c r="K93" s="716"/>
    </row>
    <row r="94" spans="1:11" ht="54" x14ac:dyDescent="0.2">
      <c r="A94" s="752" t="s">
        <v>116</v>
      </c>
      <c r="B94" s="753">
        <v>93287</v>
      </c>
      <c r="C94" s="754" t="s">
        <v>759</v>
      </c>
      <c r="D94" s="755" t="s">
        <v>687</v>
      </c>
      <c r="E94" s="755">
        <v>7.1000000000000002E-4</v>
      </c>
      <c r="F94" s="793"/>
      <c r="G94" s="757">
        <f t="shared" si="7"/>
        <v>0</v>
      </c>
      <c r="K94" s="716"/>
    </row>
    <row r="95" spans="1:11" ht="36" x14ac:dyDescent="0.2">
      <c r="A95" s="752" t="s">
        <v>648</v>
      </c>
      <c r="B95" s="753">
        <v>4777</v>
      </c>
      <c r="C95" s="754" t="s">
        <v>756</v>
      </c>
      <c r="D95" s="755" t="s">
        <v>97</v>
      </c>
      <c r="E95" s="755">
        <v>0.51673250000000004</v>
      </c>
      <c r="F95" s="793"/>
      <c r="G95" s="757">
        <f t="shared" si="7"/>
        <v>0</v>
      </c>
      <c r="K95" s="716"/>
    </row>
    <row r="96" spans="1:11" ht="36" x14ac:dyDescent="0.2">
      <c r="A96" s="752" t="s">
        <v>648</v>
      </c>
      <c r="B96" s="753">
        <v>1333</v>
      </c>
      <c r="C96" s="754" t="s">
        <v>755</v>
      </c>
      <c r="D96" s="755" t="s">
        <v>97</v>
      </c>
      <c r="E96" s="755">
        <v>6.424E-3</v>
      </c>
      <c r="F96" s="793"/>
      <c r="G96" s="757">
        <f t="shared" si="7"/>
        <v>0</v>
      </c>
      <c r="K96" s="716"/>
    </row>
    <row r="97" spans="1:11" ht="36" x14ac:dyDescent="0.2">
      <c r="A97" s="752" t="s">
        <v>648</v>
      </c>
      <c r="B97" s="753">
        <v>1332</v>
      </c>
      <c r="C97" s="754" t="s">
        <v>754</v>
      </c>
      <c r="D97" s="755" t="s">
        <v>97</v>
      </c>
      <c r="E97" s="755">
        <v>1.8177E-3</v>
      </c>
      <c r="F97" s="793"/>
      <c r="G97" s="757">
        <f t="shared" si="7"/>
        <v>0</v>
      </c>
      <c r="K97" s="716"/>
    </row>
    <row r="98" spans="1:11" ht="36" x14ac:dyDescent="0.2">
      <c r="A98" s="752" t="s">
        <v>648</v>
      </c>
      <c r="B98" s="753">
        <v>10997</v>
      </c>
      <c r="C98" s="754" t="s">
        <v>1631</v>
      </c>
      <c r="D98" s="755" t="s">
        <v>97</v>
      </c>
      <c r="E98" s="755">
        <v>3.0000000000000001E-3</v>
      </c>
      <c r="F98" s="793"/>
      <c r="G98" s="757">
        <f t="shared" si="7"/>
        <v>0</v>
      </c>
      <c r="K98" s="716"/>
    </row>
    <row r="99" spans="1:11" ht="54" x14ac:dyDescent="0.2">
      <c r="A99" s="752" t="s">
        <v>648</v>
      </c>
      <c r="B99" s="753">
        <v>442</v>
      </c>
      <c r="C99" s="754" t="s">
        <v>1632</v>
      </c>
      <c r="D99" s="755" t="s">
        <v>14</v>
      </c>
      <c r="E99" s="755">
        <v>3.0056000000000002E-3</v>
      </c>
      <c r="F99" s="793"/>
      <c r="G99" s="757">
        <f t="shared" si="7"/>
        <v>0</v>
      </c>
      <c r="K99" s="716"/>
    </row>
    <row r="100" spans="1:11" ht="36" x14ac:dyDescent="0.2">
      <c r="A100" s="752" t="s">
        <v>648</v>
      </c>
      <c r="B100" s="753">
        <v>40549</v>
      </c>
      <c r="C100" s="754" t="s">
        <v>1633</v>
      </c>
      <c r="D100" s="755" t="s">
        <v>1634</v>
      </c>
      <c r="E100" s="755">
        <v>1.6000000000000001E-3</v>
      </c>
      <c r="F100" s="793"/>
      <c r="G100" s="757">
        <f t="shared" si="7"/>
        <v>0</v>
      </c>
      <c r="K100" s="716"/>
    </row>
    <row r="101" spans="1:11" ht="36" x14ac:dyDescent="0.2">
      <c r="A101" s="752" t="s">
        <v>648</v>
      </c>
      <c r="B101" s="753">
        <v>10966</v>
      </c>
      <c r="C101" s="754" t="s">
        <v>757</v>
      </c>
      <c r="D101" s="755" t="s">
        <v>97</v>
      </c>
      <c r="E101" s="755">
        <v>0.56602580000000002</v>
      </c>
      <c r="F101" s="793"/>
      <c r="G101" s="757">
        <f t="shared" si="7"/>
        <v>0</v>
      </c>
      <c r="K101" s="716"/>
    </row>
    <row r="102" spans="1:11" ht="36" x14ac:dyDescent="0.2">
      <c r="A102" s="752" t="s">
        <v>116</v>
      </c>
      <c r="B102" s="753">
        <v>88240</v>
      </c>
      <c r="C102" s="754" t="s">
        <v>758</v>
      </c>
      <c r="D102" s="755" t="s">
        <v>95</v>
      </c>
      <c r="E102" s="755">
        <v>9.1509999999999996E-4</v>
      </c>
      <c r="F102" s="793"/>
      <c r="G102" s="757">
        <f t="shared" si="7"/>
        <v>0</v>
      </c>
      <c r="K102" s="716"/>
    </row>
    <row r="103" spans="1:11" ht="36" x14ac:dyDescent="0.2">
      <c r="A103" s="752" t="s">
        <v>116</v>
      </c>
      <c r="B103" s="753">
        <v>88278</v>
      </c>
      <c r="C103" s="754" t="s">
        <v>1635</v>
      </c>
      <c r="D103" s="755" t="s">
        <v>95</v>
      </c>
      <c r="E103" s="755">
        <v>4.9541000000000003E-3</v>
      </c>
      <c r="F103" s="793"/>
      <c r="G103" s="757">
        <f t="shared" si="7"/>
        <v>0</v>
      </c>
      <c r="K103" s="716"/>
    </row>
    <row r="104" spans="1:11" ht="18" x14ac:dyDescent="0.2">
      <c r="A104" s="752" t="s">
        <v>116</v>
      </c>
      <c r="B104" s="753">
        <v>88317</v>
      </c>
      <c r="C104" s="754" t="s">
        <v>724</v>
      </c>
      <c r="D104" s="755" t="s">
        <v>95</v>
      </c>
      <c r="E104" s="755">
        <v>4.9857E-3</v>
      </c>
      <c r="F104" s="793"/>
      <c r="G104" s="757">
        <f t="shared" si="7"/>
        <v>0</v>
      </c>
      <c r="K104" s="716"/>
    </row>
    <row r="105" spans="1:11" ht="36" x14ac:dyDescent="0.2">
      <c r="A105" s="752" t="s">
        <v>116</v>
      </c>
      <c r="B105" s="753">
        <v>100716</v>
      </c>
      <c r="C105" s="754" t="s">
        <v>761</v>
      </c>
      <c r="D105" s="755" t="s">
        <v>107</v>
      </c>
      <c r="E105" s="755">
        <v>7.8887499999999999E-2</v>
      </c>
      <c r="F105" s="793"/>
      <c r="G105" s="757">
        <f t="shared" si="7"/>
        <v>0</v>
      </c>
      <c r="K105" s="716"/>
    </row>
    <row r="106" spans="1:11" ht="28.5" customHeight="1" x14ac:dyDescent="0.2">
      <c r="A106" s="759" t="s">
        <v>147</v>
      </c>
      <c r="B106" s="760"/>
      <c r="C106" s="760"/>
      <c r="D106" s="760"/>
      <c r="E106" s="760"/>
      <c r="F106" s="761"/>
      <c r="G106" s="762">
        <f>SUM(G93:G105)</f>
        <v>0</v>
      </c>
      <c r="K106" s="716"/>
    </row>
    <row r="107" spans="1:11" ht="28.5" customHeight="1" x14ac:dyDescent="0.2">
      <c r="A107" s="763"/>
      <c r="B107" s="748"/>
      <c r="C107" s="748"/>
      <c r="D107" s="748"/>
      <c r="E107" s="748"/>
      <c r="F107" s="756"/>
      <c r="G107" s="764"/>
      <c r="K107" s="716"/>
    </row>
    <row r="108" spans="1:11" ht="90" x14ac:dyDescent="0.25">
      <c r="A108" s="740" t="s">
        <v>198</v>
      </c>
      <c r="B108" s="741" t="s">
        <v>827</v>
      </c>
      <c r="C108" s="765" t="s">
        <v>828</v>
      </c>
      <c r="D108" s="743" t="s">
        <v>775</v>
      </c>
      <c r="E108" s="744"/>
      <c r="F108" s="745"/>
      <c r="G108" s="746">
        <f>G115</f>
        <v>0</v>
      </c>
      <c r="K108" s="716"/>
    </row>
    <row r="109" spans="1:11" ht="28.5" customHeight="1" x14ac:dyDescent="0.2">
      <c r="A109" s="747"/>
      <c r="B109" s="748"/>
      <c r="C109" s="748"/>
      <c r="D109" s="748"/>
      <c r="E109" s="748"/>
      <c r="F109" s="748"/>
      <c r="G109" s="749"/>
      <c r="K109" s="716"/>
    </row>
    <row r="110" spans="1:11" ht="28.5" customHeight="1" x14ac:dyDescent="0.2">
      <c r="A110" s="750" t="s">
        <v>142</v>
      </c>
      <c r="B110" s="751"/>
      <c r="C110" s="748" t="s">
        <v>94</v>
      </c>
      <c r="D110" s="748" t="s">
        <v>143</v>
      </c>
      <c r="E110" s="748" t="s">
        <v>144</v>
      </c>
      <c r="F110" s="748" t="s">
        <v>145</v>
      </c>
      <c r="G110" s="749" t="s">
        <v>146</v>
      </c>
      <c r="K110" s="716"/>
    </row>
    <row r="111" spans="1:11" ht="36" x14ac:dyDescent="0.2">
      <c r="A111" s="752" t="s">
        <v>116</v>
      </c>
      <c r="B111" s="753">
        <v>100659</v>
      </c>
      <c r="C111" s="754" t="s">
        <v>1636</v>
      </c>
      <c r="D111" s="755" t="s">
        <v>127</v>
      </c>
      <c r="E111" s="755">
        <v>10</v>
      </c>
      <c r="F111" s="793"/>
      <c r="G111" s="757">
        <f t="shared" ref="G111:G114" si="8">TRUNC(E111*F111,2)</f>
        <v>0</v>
      </c>
      <c r="K111" s="716"/>
    </row>
    <row r="112" spans="1:11" ht="54" x14ac:dyDescent="0.2">
      <c r="A112" s="752" t="s">
        <v>116</v>
      </c>
      <c r="B112" s="753">
        <v>90806</v>
      </c>
      <c r="C112" s="754" t="s">
        <v>1637</v>
      </c>
      <c r="D112" s="755" t="s">
        <v>14</v>
      </c>
      <c r="E112" s="755">
        <v>1</v>
      </c>
      <c r="F112" s="793"/>
      <c r="G112" s="757">
        <f t="shared" si="8"/>
        <v>0</v>
      </c>
      <c r="K112" s="716"/>
    </row>
    <row r="113" spans="1:11" ht="72" x14ac:dyDescent="0.2">
      <c r="A113" s="752" t="s">
        <v>116</v>
      </c>
      <c r="B113" s="753">
        <v>90830</v>
      </c>
      <c r="C113" s="754" t="s">
        <v>1638</v>
      </c>
      <c r="D113" s="755" t="s">
        <v>14</v>
      </c>
      <c r="E113" s="755">
        <v>1</v>
      </c>
      <c r="F113" s="793"/>
      <c r="G113" s="757">
        <f t="shared" si="8"/>
        <v>0</v>
      </c>
      <c r="K113" s="716"/>
    </row>
    <row r="114" spans="1:11" ht="54" x14ac:dyDescent="0.2">
      <c r="A114" s="752" t="s">
        <v>116</v>
      </c>
      <c r="B114" s="753">
        <v>91297</v>
      </c>
      <c r="C114" s="754" t="s">
        <v>1639</v>
      </c>
      <c r="D114" s="755" t="s">
        <v>14</v>
      </c>
      <c r="E114" s="755">
        <v>1</v>
      </c>
      <c r="F114" s="793"/>
      <c r="G114" s="757">
        <f t="shared" si="8"/>
        <v>0</v>
      </c>
      <c r="K114" s="716"/>
    </row>
    <row r="115" spans="1:11" ht="28.5" customHeight="1" x14ac:dyDescent="0.2">
      <c r="A115" s="759" t="s">
        <v>147</v>
      </c>
      <c r="B115" s="760"/>
      <c r="C115" s="760"/>
      <c r="D115" s="760"/>
      <c r="E115" s="760"/>
      <c r="F115" s="761"/>
      <c r="G115" s="762">
        <f>SUM(G111:G114)</f>
        <v>0</v>
      </c>
      <c r="K115" s="716"/>
    </row>
    <row r="116" spans="1:11" ht="28.5" customHeight="1" x14ac:dyDescent="0.2">
      <c r="A116" s="763"/>
      <c r="B116" s="748"/>
      <c r="C116" s="748"/>
      <c r="D116" s="748"/>
      <c r="E116" s="748"/>
      <c r="F116" s="756"/>
      <c r="G116" s="764"/>
      <c r="K116" s="716"/>
    </row>
    <row r="117" spans="1:11" ht="90" x14ac:dyDescent="0.25">
      <c r="A117" s="740" t="s">
        <v>198</v>
      </c>
      <c r="B117" s="741" t="s">
        <v>244</v>
      </c>
      <c r="C117" s="765" t="s">
        <v>829</v>
      </c>
      <c r="D117" s="743" t="s">
        <v>775</v>
      </c>
      <c r="E117" s="744"/>
      <c r="F117" s="745"/>
      <c r="G117" s="746">
        <f>G124</f>
        <v>0</v>
      </c>
      <c r="K117" s="716"/>
    </row>
    <row r="118" spans="1:11" ht="28.5" customHeight="1" x14ac:dyDescent="0.2">
      <c r="A118" s="747"/>
      <c r="B118" s="748"/>
      <c r="C118" s="748"/>
      <c r="D118" s="748"/>
      <c r="E118" s="748"/>
      <c r="F118" s="748"/>
      <c r="G118" s="749"/>
      <c r="K118" s="716"/>
    </row>
    <row r="119" spans="1:11" ht="28.5" customHeight="1" x14ac:dyDescent="0.2">
      <c r="A119" s="750" t="s">
        <v>142</v>
      </c>
      <c r="B119" s="751"/>
      <c r="C119" s="748" t="s">
        <v>94</v>
      </c>
      <c r="D119" s="748" t="s">
        <v>143</v>
      </c>
      <c r="E119" s="748" t="s">
        <v>144</v>
      </c>
      <c r="F119" s="748" t="s">
        <v>145</v>
      </c>
      <c r="G119" s="749" t="s">
        <v>146</v>
      </c>
      <c r="K119" s="716"/>
    </row>
    <row r="120" spans="1:11" ht="36" x14ac:dyDescent="0.2">
      <c r="A120" s="752" t="s">
        <v>116</v>
      </c>
      <c r="B120" s="753">
        <v>100659</v>
      </c>
      <c r="C120" s="754" t="s">
        <v>1636</v>
      </c>
      <c r="D120" s="755" t="s">
        <v>127</v>
      </c>
      <c r="E120" s="755">
        <v>10</v>
      </c>
      <c r="F120" s="793"/>
      <c r="G120" s="757">
        <f t="shared" ref="G120:G123" si="9">TRUNC(E120*F120,2)</f>
        <v>0</v>
      </c>
      <c r="K120" s="716"/>
    </row>
    <row r="121" spans="1:11" ht="54" x14ac:dyDescent="0.2">
      <c r="A121" s="752" t="s">
        <v>116</v>
      </c>
      <c r="B121" s="753">
        <v>90806</v>
      </c>
      <c r="C121" s="754" t="s">
        <v>1637</v>
      </c>
      <c r="D121" s="755" t="s">
        <v>14</v>
      </c>
      <c r="E121" s="755">
        <v>1</v>
      </c>
      <c r="F121" s="793"/>
      <c r="G121" s="757">
        <f t="shared" si="9"/>
        <v>0</v>
      </c>
      <c r="K121" s="716"/>
    </row>
    <row r="122" spans="1:11" ht="72" x14ac:dyDescent="0.2">
      <c r="A122" s="752" t="s">
        <v>116</v>
      </c>
      <c r="B122" s="753">
        <v>90830</v>
      </c>
      <c r="C122" s="754" t="s">
        <v>1638</v>
      </c>
      <c r="D122" s="755" t="s">
        <v>14</v>
      </c>
      <c r="E122" s="755">
        <v>1</v>
      </c>
      <c r="F122" s="793"/>
      <c r="G122" s="757">
        <f t="shared" si="9"/>
        <v>0</v>
      </c>
      <c r="K122" s="716"/>
    </row>
    <row r="123" spans="1:11" ht="54" x14ac:dyDescent="0.2">
      <c r="A123" s="752" t="s">
        <v>116</v>
      </c>
      <c r="B123" s="753">
        <v>91298</v>
      </c>
      <c r="C123" s="754" t="s">
        <v>1640</v>
      </c>
      <c r="D123" s="755" t="s">
        <v>14</v>
      </c>
      <c r="E123" s="755">
        <v>1</v>
      </c>
      <c r="F123" s="793"/>
      <c r="G123" s="757">
        <f t="shared" si="9"/>
        <v>0</v>
      </c>
      <c r="K123" s="716"/>
    </row>
    <row r="124" spans="1:11" ht="28.5" customHeight="1" x14ac:dyDescent="0.2">
      <c r="A124" s="759" t="s">
        <v>147</v>
      </c>
      <c r="B124" s="760"/>
      <c r="C124" s="760"/>
      <c r="D124" s="760"/>
      <c r="E124" s="760"/>
      <c r="F124" s="761"/>
      <c r="G124" s="762">
        <f>SUM(G120:G123)</f>
        <v>0</v>
      </c>
      <c r="K124" s="716"/>
    </row>
    <row r="125" spans="1:11" ht="28.5" customHeight="1" x14ac:dyDescent="0.2">
      <c r="A125" s="763"/>
      <c r="B125" s="748"/>
      <c r="C125" s="748"/>
      <c r="D125" s="748"/>
      <c r="E125" s="748"/>
      <c r="F125" s="756"/>
      <c r="G125" s="764"/>
      <c r="K125" s="716"/>
    </row>
    <row r="126" spans="1:11" ht="90" x14ac:dyDescent="0.25">
      <c r="A126" s="740" t="s">
        <v>198</v>
      </c>
      <c r="B126" s="741" t="s">
        <v>245</v>
      </c>
      <c r="C126" s="765" t="s">
        <v>830</v>
      </c>
      <c r="D126" s="743" t="s">
        <v>775</v>
      </c>
      <c r="E126" s="744"/>
      <c r="F126" s="745"/>
      <c r="G126" s="746">
        <f>G133</f>
        <v>0</v>
      </c>
      <c r="K126" s="716"/>
    </row>
    <row r="127" spans="1:11" ht="28.5" customHeight="1" x14ac:dyDescent="0.2">
      <c r="A127" s="747"/>
      <c r="B127" s="748"/>
      <c r="C127" s="748"/>
      <c r="D127" s="748"/>
      <c r="E127" s="748"/>
      <c r="F127" s="748"/>
      <c r="G127" s="749"/>
      <c r="K127" s="716"/>
    </row>
    <row r="128" spans="1:11" ht="28.5" customHeight="1" x14ac:dyDescent="0.2">
      <c r="A128" s="750" t="s">
        <v>142</v>
      </c>
      <c r="B128" s="751"/>
      <c r="C128" s="748" t="s">
        <v>94</v>
      </c>
      <c r="D128" s="748" t="s">
        <v>143</v>
      </c>
      <c r="E128" s="748" t="s">
        <v>144</v>
      </c>
      <c r="F128" s="748" t="s">
        <v>145</v>
      </c>
      <c r="G128" s="749" t="s">
        <v>146</v>
      </c>
      <c r="K128" s="716"/>
    </row>
    <row r="129" spans="1:11" ht="36" x14ac:dyDescent="0.2">
      <c r="A129" s="752" t="s">
        <v>116</v>
      </c>
      <c r="B129" s="753">
        <v>100659</v>
      </c>
      <c r="C129" s="754" t="s">
        <v>1636</v>
      </c>
      <c r="D129" s="755" t="s">
        <v>127</v>
      </c>
      <c r="E129" s="755">
        <v>10</v>
      </c>
      <c r="F129" s="793"/>
      <c r="G129" s="757">
        <f t="shared" ref="G129:G132" si="10">TRUNC(E129*F129,2)</f>
        <v>0</v>
      </c>
      <c r="K129" s="716"/>
    </row>
    <row r="130" spans="1:11" ht="54" x14ac:dyDescent="0.2">
      <c r="A130" s="752" t="s">
        <v>116</v>
      </c>
      <c r="B130" s="753">
        <v>90806</v>
      </c>
      <c r="C130" s="754" t="s">
        <v>1637</v>
      </c>
      <c r="D130" s="755" t="s">
        <v>14</v>
      </c>
      <c r="E130" s="755">
        <v>1</v>
      </c>
      <c r="F130" s="793"/>
      <c r="G130" s="757">
        <f t="shared" si="10"/>
        <v>0</v>
      </c>
      <c r="K130" s="716"/>
    </row>
    <row r="131" spans="1:11" ht="72" x14ac:dyDescent="0.2">
      <c r="A131" s="752" t="s">
        <v>116</v>
      </c>
      <c r="B131" s="753">
        <v>90830</v>
      </c>
      <c r="C131" s="754" t="s">
        <v>1638</v>
      </c>
      <c r="D131" s="755" t="s">
        <v>14</v>
      </c>
      <c r="E131" s="755">
        <v>1</v>
      </c>
      <c r="F131" s="793"/>
      <c r="G131" s="757">
        <f t="shared" si="10"/>
        <v>0</v>
      </c>
      <c r="K131" s="716"/>
    </row>
    <row r="132" spans="1:11" ht="54" x14ac:dyDescent="0.2">
      <c r="A132" s="752" t="s">
        <v>116</v>
      </c>
      <c r="B132" s="753">
        <v>91297</v>
      </c>
      <c r="C132" s="754" t="s">
        <v>1639</v>
      </c>
      <c r="D132" s="755" t="s">
        <v>14</v>
      </c>
      <c r="E132" s="755">
        <v>1</v>
      </c>
      <c r="F132" s="793"/>
      <c r="G132" s="757">
        <f t="shared" si="10"/>
        <v>0</v>
      </c>
      <c r="K132" s="716"/>
    </row>
    <row r="133" spans="1:11" ht="28.5" customHeight="1" x14ac:dyDescent="0.2">
      <c r="A133" s="759" t="s">
        <v>147</v>
      </c>
      <c r="B133" s="760"/>
      <c r="C133" s="760"/>
      <c r="D133" s="760"/>
      <c r="E133" s="760"/>
      <c r="F133" s="761"/>
      <c r="G133" s="762">
        <f>SUM(G129:G132)</f>
        <v>0</v>
      </c>
      <c r="K133" s="716"/>
    </row>
    <row r="134" spans="1:11" ht="28.5" customHeight="1" x14ac:dyDescent="0.2">
      <c r="A134" s="763"/>
      <c r="B134" s="748"/>
      <c r="C134" s="748"/>
      <c r="D134" s="748"/>
      <c r="E134" s="748"/>
      <c r="F134" s="756"/>
      <c r="G134" s="764"/>
      <c r="K134" s="716"/>
    </row>
    <row r="135" spans="1:11" ht="87.75" customHeight="1" x14ac:dyDescent="0.25">
      <c r="A135" s="740" t="s">
        <v>198</v>
      </c>
      <c r="B135" s="741" t="s">
        <v>831</v>
      </c>
      <c r="C135" s="765" t="s">
        <v>832</v>
      </c>
      <c r="D135" s="743" t="s">
        <v>775</v>
      </c>
      <c r="E135" s="744"/>
      <c r="F135" s="745"/>
      <c r="G135" s="746">
        <f>G142</f>
        <v>0</v>
      </c>
      <c r="K135" s="716"/>
    </row>
    <row r="136" spans="1:11" ht="28.5" customHeight="1" x14ac:dyDescent="0.2">
      <c r="A136" s="747"/>
      <c r="B136" s="748"/>
      <c r="C136" s="748"/>
      <c r="D136" s="748"/>
      <c r="E136" s="748"/>
      <c r="F136" s="748"/>
      <c r="G136" s="749"/>
      <c r="K136" s="716"/>
    </row>
    <row r="137" spans="1:11" ht="28.5" customHeight="1" x14ac:dyDescent="0.2">
      <c r="A137" s="750" t="s">
        <v>142</v>
      </c>
      <c r="B137" s="751"/>
      <c r="C137" s="748" t="s">
        <v>94</v>
      </c>
      <c r="D137" s="748" t="s">
        <v>143</v>
      </c>
      <c r="E137" s="748" t="s">
        <v>144</v>
      </c>
      <c r="F137" s="748" t="s">
        <v>145</v>
      </c>
      <c r="G137" s="749" t="s">
        <v>146</v>
      </c>
      <c r="K137" s="716"/>
    </row>
    <row r="138" spans="1:11" ht="36" x14ac:dyDescent="0.2">
      <c r="A138" s="752" t="s">
        <v>116</v>
      </c>
      <c r="B138" s="753">
        <v>100659</v>
      </c>
      <c r="C138" s="754" t="s">
        <v>1636</v>
      </c>
      <c r="D138" s="755" t="s">
        <v>127</v>
      </c>
      <c r="E138" s="755">
        <v>10</v>
      </c>
      <c r="F138" s="793"/>
      <c r="G138" s="757">
        <f t="shared" ref="G138:G141" si="11">TRUNC(E138*F138,2)</f>
        <v>0</v>
      </c>
      <c r="K138" s="716"/>
    </row>
    <row r="139" spans="1:11" ht="54" x14ac:dyDescent="0.2">
      <c r="A139" s="752" t="s">
        <v>116</v>
      </c>
      <c r="B139" s="753">
        <v>90806</v>
      </c>
      <c r="C139" s="754" t="s">
        <v>1637</v>
      </c>
      <c r="D139" s="755" t="s">
        <v>14</v>
      </c>
      <c r="E139" s="755">
        <v>1</v>
      </c>
      <c r="F139" s="793"/>
      <c r="G139" s="757">
        <f t="shared" si="11"/>
        <v>0</v>
      </c>
      <c r="K139" s="716"/>
    </row>
    <row r="140" spans="1:11" ht="72" x14ac:dyDescent="0.2">
      <c r="A140" s="752" t="s">
        <v>116</v>
      </c>
      <c r="B140" s="753">
        <v>90830</v>
      </c>
      <c r="C140" s="754" t="s">
        <v>1638</v>
      </c>
      <c r="D140" s="755" t="s">
        <v>14</v>
      </c>
      <c r="E140" s="755">
        <v>1</v>
      </c>
      <c r="F140" s="793"/>
      <c r="G140" s="757">
        <f t="shared" si="11"/>
        <v>0</v>
      </c>
      <c r="K140" s="716"/>
    </row>
    <row r="141" spans="1:11" ht="54" x14ac:dyDescent="0.2">
      <c r="A141" s="752" t="s">
        <v>116</v>
      </c>
      <c r="B141" s="753">
        <v>91298</v>
      </c>
      <c r="C141" s="754" t="s">
        <v>1640</v>
      </c>
      <c r="D141" s="755" t="s">
        <v>14</v>
      </c>
      <c r="E141" s="755">
        <v>1</v>
      </c>
      <c r="F141" s="793"/>
      <c r="G141" s="757">
        <f t="shared" si="11"/>
        <v>0</v>
      </c>
      <c r="K141" s="716"/>
    </row>
    <row r="142" spans="1:11" ht="28.5" customHeight="1" x14ac:dyDescent="0.2">
      <c r="A142" s="759" t="s">
        <v>147</v>
      </c>
      <c r="B142" s="760"/>
      <c r="C142" s="760"/>
      <c r="D142" s="760"/>
      <c r="E142" s="760"/>
      <c r="F142" s="761"/>
      <c r="G142" s="762">
        <f>SUM(G138:G141)</f>
        <v>0</v>
      </c>
      <c r="K142" s="716"/>
    </row>
    <row r="143" spans="1:11" ht="28.5" customHeight="1" x14ac:dyDescent="0.2">
      <c r="A143" s="763"/>
      <c r="B143" s="748"/>
      <c r="C143" s="748"/>
      <c r="D143" s="748"/>
      <c r="E143" s="748"/>
      <c r="F143" s="756"/>
      <c r="G143" s="764"/>
      <c r="K143" s="716"/>
    </row>
    <row r="144" spans="1:11" ht="34.5" customHeight="1" x14ac:dyDescent="0.25">
      <c r="A144" s="740" t="s">
        <v>198</v>
      </c>
      <c r="B144" s="741" t="s">
        <v>833</v>
      </c>
      <c r="C144" s="765" t="s">
        <v>834</v>
      </c>
      <c r="D144" s="743" t="s">
        <v>775</v>
      </c>
      <c r="E144" s="744"/>
      <c r="F144" s="745"/>
      <c r="G144" s="746">
        <f>G154</f>
        <v>0</v>
      </c>
      <c r="K144" s="716"/>
    </row>
    <row r="145" spans="1:11" ht="28.5" customHeight="1" x14ac:dyDescent="0.2">
      <c r="A145" s="747"/>
      <c r="B145" s="748"/>
      <c r="C145" s="748"/>
      <c r="D145" s="748"/>
      <c r="E145" s="748"/>
      <c r="F145" s="748"/>
      <c r="G145" s="749"/>
      <c r="K145" s="716"/>
    </row>
    <row r="146" spans="1:11" ht="28.5" customHeight="1" x14ac:dyDescent="0.2">
      <c r="A146" s="750" t="s">
        <v>142</v>
      </c>
      <c r="B146" s="751"/>
      <c r="C146" s="748" t="s">
        <v>94</v>
      </c>
      <c r="D146" s="748" t="s">
        <v>143</v>
      </c>
      <c r="E146" s="748" t="s">
        <v>144</v>
      </c>
      <c r="F146" s="748" t="s">
        <v>145</v>
      </c>
      <c r="G146" s="749" t="s">
        <v>146</v>
      </c>
      <c r="K146" s="716"/>
    </row>
    <row r="147" spans="1:11" ht="28.5" customHeight="1" x14ac:dyDescent="0.2">
      <c r="A147" s="752" t="s">
        <v>117</v>
      </c>
      <c r="B147" s="753" t="s">
        <v>1911</v>
      </c>
      <c r="C147" s="754" t="s">
        <v>1912</v>
      </c>
      <c r="D147" s="755" t="s">
        <v>107</v>
      </c>
      <c r="E147" s="755">
        <v>1.35</v>
      </c>
      <c r="F147" s="793"/>
      <c r="G147" s="757">
        <f t="shared" ref="G147:G153" si="12">TRUNC(E147*F147,2)</f>
        <v>0</v>
      </c>
      <c r="K147" s="716"/>
    </row>
    <row r="148" spans="1:11" ht="28.5" customHeight="1" x14ac:dyDescent="0.2">
      <c r="A148" s="752" t="s">
        <v>117</v>
      </c>
      <c r="B148" s="753" t="s">
        <v>1913</v>
      </c>
      <c r="C148" s="754" t="s">
        <v>1914</v>
      </c>
      <c r="D148" s="755" t="s">
        <v>97</v>
      </c>
      <c r="E148" s="755">
        <v>2.5000000000000001E-3</v>
      </c>
      <c r="F148" s="793"/>
      <c r="G148" s="757">
        <f t="shared" si="12"/>
        <v>0</v>
      </c>
      <c r="K148" s="716"/>
    </row>
    <row r="149" spans="1:11" ht="36" customHeight="1" x14ac:dyDescent="0.2">
      <c r="A149" s="752" t="s">
        <v>648</v>
      </c>
      <c r="B149" s="753">
        <v>11137</v>
      </c>
      <c r="C149" s="754" t="s">
        <v>1641</v>
      </c>
      <c r="D149" s="755" t="s">
        <v>107</v>
      </c>
      <c r="E149" s="755">
        <v>0.65</v>
      </c>
      <c r="F149" s="793"/>
      <c r="G149" s="757">
        <f t="shared" si="12"/>
        <v>0</v>
      </c>
      <c r="K149" s="716"/>
    </row>
    <row r="150" spans="1:11" ht="42.75" customHeight="1" x14ac:dyDescent="0.2">
      <c r="A150" s="752" t="s">
        <v>648</v>
      </c>
      <c r="B150" s="753">
        <v>2432</v>
      </c>
      <c r="C150" s="754" t="s">
        <v>1642</v>
      </c>
      <c r="D150" s="755" t="s">
        <v>14</v>
      </c>
      <c r="E150" s="755">
        <v>2</v>
      </c>
      <c r="F150" s="793"/>
      <c r="G150" s="757">
        <f t="shared" si="12"/>
        <v>0</v>
      </c>
      <c r="K150" s="716"/>
    </row>
    <row r="151" spans="1:11" ht="44.25" customHeight="1" x14ac:dyDescent="0.2">
      <c r="A151" s="752" t="s">
        <v>648</v>
      </c>
      <c r="B151" s="753">
        <v>11055</v>
      </c>
      <c r="C151" s="754" t="s">
        <v>1643</v>
      </c>
      <c r="D151" s="755" t="s">
        <v>14</v>
      </c>
      <c r="E151" s="755">
        <v>7.2</v>
      </c>
      <c r="F151" s="793"/>
      <c r="G151" s="757">
        <f t="shared" si="12"/>
        <v>0</v>
      </c>
      <c r="K151" s="716"/>
    </row>
    <row r="152" spans="1:11" ht="28.5" customHeight="1" x14ac:dyDescent="0.2">
      <c r="A152" s="752" t="s">
        <v>116</v>
      </c>
      <c r="B152" s="753">
        <v>88261</v>
      </c>
      <c r="C152" s="754" t="s">
        <v>1644</v>
      </c>
      <c r="D152" s="755" t="s">
        <v>95</v>
      </c>
      <c r="E152" s="755">
        <v>2.145</v>
      </c>
      <c r="F152" s="793"/>
      <c r="G152" s="757">
        <f t="shared" si="12"/>
        <v>0</v>
      </c>
      <c r="K152" s="716"/>
    </row>
    <row r="153" spans="1:11" ht="28.5" customHeight="1" x14ac:dyDescent="0.2">
      <c r="A153" s="752" t="s">
        <v>116</v>
      </c>
      <c r="B153" s="753">
        <v>88316</v>
      </c>
      <c r="C153" s="754" t="s">
        <v>674</v>
      </c>
      <c r="D153" s="755" t="s">
        <v>95</v>
      </c>
      <c r="E153" s="755">
        <v>1.073</v>
      </c>
      <c r="F153" s="793"/>
      <c r="G153" s="757">
        <f t="shared" si="12"/>
        <v>0</v>
      </c>
      <c r="K153" s="716"/>
    </row>
    <row r="154" spans="1:11" ht="28.5" customHeight="1" x14ac:dyDescent="0.2">
      <c r="A154" s="759" t="s">
        <v>147</v>
      </c>
      <c r="B154" s="760"/>
      <c r="C154" s="760"/>
      <c r="D154" s="760"/>
      <c r="E154" s="760"/>
      <c r="F154" s="761"/>
      <c r="G154" s="762">
        <f>SUM(G147:G153)</f>
        <v>0</v>
      </c>
      <c r="K154" s="716"/>
    </row>
    <row r="155" spans="1:11" ht="28.5" customHeight="1" x14ac:dyDescent="0.2">
      <c r="A155" s="763"/>
      <c r="B155" s="748"/>
      <c r="C155" s="748"/>
      <c r="D155" s="748"/>
      <c r="E155" s="748"/>
      <c r="F155" s="756"/>
      <c r="G155" s="764"/>
      <c r="K155" s="716"/>
    </row>
    <row r="156" spans="1:11" ht="39.75" customHeight="1" x14ac:dyDescent="0.25">
      <c r="A156" s="740" t="s">
        <v>198</v>
      </c>
      <c r="B156" s="741" t="s">
        <v>835</v>
      </c>
      <c r="C156" s="765" t="s">
        <v>836</v>
      </c>
      <c r="D156" s="743" t="s">
        <v>837</v>
      </c>
      <c r="E156" s="744"/>
      <c r="F156" s="745"/>
      <c r="G156" s="746">
        <f>G164</f>
        <v>0</v>
      </c>
      <c r="K156" s="716"/>
    </row>
    <row r="157" spans="1:11" ht="28.5" customHeight="1" x14ac:dyDescent="0.2">
      <c r="A157" s="747"/>
      <c r="B157" s="748"/>
      <c r="C157" s="748"/>
      <c r="D157" s="748"/>
      <c r="E157" s="748"/>
      <c r="F157" s="748"/>
      <c r="G157" s="749"/>
      <c r="K157" s="716"/>
    </row>
    <row r="158" spans="1:11" ht="28.5" customHeight="1" x14ac:dyDescent="0.2">
      <c r="A158" s="750" t="s">
        <v>142</v>
      </c>
      <c r="B158" s="751"/>
      <c r="C158" s="748" t="s">
        <v>94</v>
      </c>
      <c r="D158" s="748" t="s">
        <v>143</v>
      </c>
      <c r="E158" s="748" t="s">
        <v>144</v>
      </c>
      <c r="F158" s="748" t="s">
        <v>145</v>
      </c>
      <c r="G158" s="749" t="s">
        <v>146</v>
      </c>
      <c r="K158" s="716"/>
    </row>
    <row r="159" spans="1:11" ht="35.25" customHeight="1" x14ac:dyDescent="0.2">
      <c r="A159" s="752" t="s">
        <v>648</v>
      </c>
      <c r="B159" s="753">
        <v>39026</v>
      </c>
      <c r="C159" s="754" t="s">
        <v>1645</v>
      </c>
      <c r="D159" s="755" t="s">
        <v>97</v>
      </c>
      <c r="E159" s="755">
        <v>2.1000000000000001E-2</v>
      </c>
      <c r="F159" s="793"/>
      <c r="G159" s="757">
        <f t="shared" ref="G159:G163" si="13">TRUNC(E159*F159,2)</f>
        <v>0</v>
      </c>
      <c r="K159" s="716"/>
    </row>
    <row r="160" spans="1:11" ht="35.25" customHeight="1" x14ac:dyDescent="0.2">
      <c r="A160" s="752" t="s">
        <v>648</v>
      </c>
      <c r="B160" s="753">
        <v>39961</v>
      </c>
      <c r="C160" s="754" t="s">
        <v>1646</v>
      </c>
      <c r="D160" s="755" t="s">
        <v>14</v>
      </c>
      <c r="E160" s="755">
        <v>0.35699999999999998</v>
      </c>
      <c r="F160" s="793"/>
      <c r="G160" s="757">
        <f t="shared" si="13"/>
        <v>0</v>
      </c>
      <c r="K160" s="716"/>
    </row>
    <row r="161" spans="1:11" ht="35.25" customHeight="1" x14ac:dyDescent="0.2">
      <c r="A161" s="752" t="s">
        <v>648</v>
      </c>
      <c r="B161" s="753">
        <v>10491</v>
      </c>
      <c r="C161" s="754" t="s">
        <v>1647</v>
      </c>
      <c r="D161" s="755" t="s">
        <v>107</v>
      </c>
      <c r="E161" s="755">
        <v>1</v>
      </c>
      <c r="F161" s="793"/>
      <c r="G161" s="757">
        <f t="shared" si="13"/>
        <v>0</v>
      </c>
      <c r="K161" s="716"/>
    </row>
    <row r="162" spans="1:11" ht="35.25" customHeight="1" x14ac:dyDescent="0.2">
      <c r="A162" s="752" t="s">
        <v>116</v>
      </c>
      <c r="B162" s="753">
        <v>88316</v>
      </c>
      <c r="C162" s="754" t="s">
        <v>674</v>
      </c>
      <c r="D162" s="755" t="s">
        <v>95</v>
      </c>
      <c r="E162" s="755">
        <v>0.38300000000000001</v>
      </c>
      <c r="F162" s="793"/>
      <c r="G162" s="757">
        <f t="shared" si="13"/>
        <v>0</v>
      </c>
      <c r="K162" s="716"/>
    </row>
    <row r="163" spans="1:11" ht="35.25" customHeight="1" x14ac:dyDescent="0.2">
      <c r="A163" s="752" t="s">
        <v>116</v>
      </c>
      <c r="B163" s="753">
        <v>88325</v>
      </c>
      <c r="C163" s="754" t="s">
        <v>683</v>
      </c>
      <c r="D163" s="755" t="s">
        <v>95</v>
      </c>
      <c r="E163" s="755">
        <v>0.39400000000000002</v>
      </c>
      <c r="F163" s="793"/>
      <c r="G163" s="757">
        <f t="shared" si="13"/>
        <v>0</v>
      </c>
      <c r="K163" s="716"/>
    </row>
    <row r="164" spans="1:11" ht="28.5" customHeight="1" x14ac:dyDescent="0.2">
      <c r="A164" s="759" t="s">
        <v>147</v>
      </c>
      <c r="B164" s="760"/>
      <c r="C164" s="760"/>
      <c r="D164" s="760"/>
      <c r="E164" s="760"/>
      <c r="F164" s="761"/>
      <c r="G164" s="762">
        <f>SUM(G159:G163)</f>
        <v>0</v>
      </c>
      <c r="K164" s="716"/>
    </row>
    <row r="165" spans="1:11" ht="28.5" customHeight="1" x14ac:dyDescent="0.2">
      <c r="A165" s="763"/>
      <c r="B165" s="748"/>
      <c r="C165" s="748"/>
      <c r="D165" s="748"/>
      <c r="E165" s="748"/>
      <c r="F165" s="756"/>
      <c r="G165" s="764"/>
      <c r="K165" s="716"/>
    </row>
    <row r="166" spans="1:11" ht="56.25" customHeight="1" x14ac:dyDescent="0.25">
      <c r="A166" s="740" t="s">
        <v>198</v>
      </c>
      <c r="B166" s="741" t="s">
        <v>249</v>
      </c>
      <c r="C166" s="765" t="s">
        <v>839</v>
      </c>
      <c r="D166" s="743" t="s">
        <v>840</v>
      </c>
      <c r="E166" s="744"/>
      <c r="F166" s="745"/>
      <c r="G166" s="746">
        <f>G172</f>
        <v>0</v>
      </c>
      <c r="K166" s="716"/>
    </row>
    <row r="167" spans="1:11" ht="28.5" customHeight="1" x14ac:dyDescent="0.2">
      <c r="A167" s="747"/>
      <c r="B167" s="748"/>
      <c r="C167" s="748"/>
      <c r="D167" s="748"/>
      <c r="E167" s="748"/>
      <c r="F167" s="748"/>
      <c r="G167" s="749"/>
      <c r="K167" s="716"/>
    </row>
    <row r="168" spans="1:11" ht="28.5" customHeight="1" x14ac:dyDescent="0.2">
      <c r="A168" s="750" t="s">
        <v>142</v>
      </c>
      <c r="B168" s="751"/>
      <c r="C168" s="748" t="s">
        <v>94</v>
      </c>
      <c r="D168" s="748" t="s">
        <v>143</v>
      </c>
      <c r="E168" s="748" t="s">
        <v>144</v>
      </c>
      <c r="F168" s="748" t="s">
        <v>145</v>
      </c>
      <c r="G168" s="749" t="s">
        <v>146</v>
      </c>
      <c r="K168" s="716"/>
    </row>
    <row r="169" spans="1:11" ht="36" x14ac:dyDescent="0.2">
      <c r="A169" s="752" t="s">
        <v>648</v>
      </c>
      <c r="B169" s="753">
        <v>11026</v>
      </c>
      <c r="C169" s="754" t="s">
        <v>1648</v>
      </c>
      <c r="D169" s="755" t="s">
        <v>97</v>
      </c>
      <c r="E169" s="755">
        <v>15.6</v>
      </c>
      <c r="F169" s="793"/>
      <c r="G169" s="757">
        <f t="shared" ref="G169:G171" si="14">TRUNC(E169*F169,2)</f>
        <v>0</v>
      </c>
      <c r="K169" s="716"/>
    </row>
    <row r="170" spans="1:11" ht="36" x14ac:dyDescent="0.2">
      <c r="A170" s="752" t="s">
        <v>116</v>
      </c>
      <c r="B170" s="753">
        <v>88261</v>
      </c>
      <c r="C170" s="754" t="s">
        <v>1644</v>
      </c>
      <c r="D170" s="755" t="s">
        <v>95</v>
      </c>
      <c r="E170" s="755">
        <v>0.42599999999999999</v>
      </c>
      <c r="F170" s="793"/>
      <c r="G170" s="757">
        <f t="shared" si="14"/>
        <v>0</v>
      </c>
      <c r="K170" s="716"/>
    </row>
    <row r="171" spans="1:11" ht="18" x14ac:dyDescent="0.2">
      <c r="A171" s="752" t="s">
        <v>116</v>
      </c>
      <c r="B171" s="753">
        <v>88316</v>
      </c>
      <c r="C171" s="754" t="s">
        <v>674</v>
      </c>
      <c r="D171" s="755" t="s">
        <v>95</v>
      </c>
      <c r="E171" s="755">
        <v>0.42599999999999999</v>
      </c>
      <c r="F171" s="793"/>
      <c r="G171" s="757">
        <f t="shared" si="14"/>
        <v>0</v>
      </c>
      <c r="K171" s="716"/>
    </row>
    <row r="172" spans="1:11" ht="28.5" customHeight="1" x14ac:dyDescent="0.2">
      <c r="A172" s="759" t="s">
        <v>147</v>
      </c>
      <c r="B172" s="760"/>
      <c r="C172" s="760"/>
      <c r="D172" s="760"/>
      <c r="E172" s="760"/>
      <c r="F172" s="761"/>
      <c r="G172" s="762">
        <f>SUM(G169:G171)</f>
        <v>0</v>
      </c>
      <c r="K172" s="716"/>
    </row>
    <row r="173" spans="1:11" ht="28.5" customHeight="1" x14ac:dyDescent="0.2">
      <c r="A173" s="763"/>
      <c r="B173" s="748"/>
      <c r="C173" s="748"/>
      <c r="D173" s="748"/>
      <c r="E173" s="748"/>
      <c r="F173" s="756"/>
      <c r="G173" s="764"/>
      <c r="K173" s="716"/>
    </row>
    <row r="174" spans="1:11" ht="72" x14ac:dyDescent="0.25">
      <c r="A174" s="740" t="s">
        <v>198</v>
      </c>
      <c r="B174" s="741" t="s">
        <v>251</v>
      </c>
      <c r="C174" s="765" t="s">
        <v>841</v>
      </c>
      <c r="D174" s="743" t="s">
        <v>775</v>
      </c>
      <c r="E174" s="744"/>
      <c r="F174" s="745"/>
      <c r="G174" s="746">
        <f>G182</f>
        <v>0</v>
      </c>
      <c r="K174" s="716"/>
    </row>
    <row r="175" spans="1:11" ht="28.5" customHeight="1" x14ac:dyDescent="0.2">
      <c r="A175" s="747"/>
      <c r="B175" s="748"/>
      <c r="C175" s="748"/>
      <c r="D175" s="748"/>
      <c r="E175" s="748"/>
      <c r="F175" s="748"/>
      <c r="G175" s="749"/>
      <c r="K175" s="716"/>
    </row>
    <row r="176" spans="1:11" ht="28.5" customHeight="1" x14ac:dyDescent="0.2">
      <c r="A176" s="750" t="s">
        <v>142</v>
      </c>
      <c r="B176" s="751"/>
      <c r="C176" s="748" t="s">
        <v>94</v>
      </c>
      <c r="D176" s="748" t="s">
        <v>143</v>
      </c>
      <c r="E176" s="748" t="s">
        <v>144</v>
      </c>
      <c r="F176" s="748" t="s">
        <v>145</v>
      </c>
      <c r="G176" s="749" t="s">
        <v>146</v>
      </c>
      <c r="K176" s="716"/>
    </row>
    <row r="177" spans="1:11" ht="54" x14ac:dyDescent="0.2">
      <c r="A177" s="752" t="s">
        <v>648</v>
      </c>
      <c r="B177" s="753">
        <v>7568</v>
      </c>
      <c r="C177" s="754" t="s">
        <v>1649</v>
      </c>
      <c r="D177" s="755" t="s">
        <v>14</v>
      </c>
      <c r="E177" s="755">
        <v>8.8000000000000007</v>
      </c>
      <c r="F177" s="793"/>
      <c r="G177" s="757">
        <f t="shared" ref="G177:G181" si="15">TRUNC(E177*F177,2)</f>
        <v>0</v>
      </c>
      <c r="K177" s="716"/>
    </row>
    <row r="178" spans="1:11" ht="54" x14ac:dyDescent="0.2">
      <c r="A178" s="752" t="s">
        <v>648</v>
      </c>
      <c r="B178" s="753">
        <v>39024</v>
      </c>
      <c r="C178" s="754" t="s">
        <v>1650</v>
      </c>
      <c r="D178" s="755" t="s">
        <v>14</v>
      </c>
      <c r="E178" s="755">
        <v>1</v>
      </c>
      <c r="F178" s="793"/>
      <c r="G178" s="757">
        <f t="shared" si="15"/>
        <v>0</v>
      </c>
      <c r="K178" s="716"/>
    </row>
    <row r="179" spans="1:11" ht="36" x14ac:dyDescent="0.2">
      <c r="A179" s="752" t="s">
        <v>648</v>
      </c>
      <c r="B179" s="753">
        <v>142</v>
      </c>
      <c r="C179" s="754" t="s">
        <v>1651</v>
      </c>
      <c r="D179" s="755" t="s">
        <v>1652</v>
      </c>
      <c r="E179" s="755">
        <v>1.613</v>
      </c>
      <c r="F179" s="793"/>
      <c r="G179" s="757">
        <f t="shared" si="15"/>
        <v>0</v>
      </c>
      <c r="K179" s="716"/>
    </row>
    <row r="180" spans="1:11" ht="18" x14ac:dyDescent="0.2">
      <c r="A180" s="752" t="s">
        <v>116</v>
      </c>
      <c r="B180" s="753">
        <v>88309</v>
      </c>
      <c r="C180" s="754" t="s">
        <v>672</v>
      </c>
      <c r="D180" s="755" t="s">
        <v>95</v>
      </c>
      <c r="E180" s="755">
        <v>0.65100000000000002</v>
      </c>
      <c r="F180" s="793"/>
      <c r="G180" s="757">
        <f t="shared" si="15"/>
        <v>0</v>
      </c>
      <c r="K180" s="716"/>
    </row>
    <row r="181" spans="1:11" ht="28.5" customHeight="1" x14ac:dyDescent="0.2">
      <c r="A181" s="752" t="s">
        <v>116</v>
      </c>
      <c r="B181" s="753">
        <v>88316</v>
      </c>
      <c r="C181" s="754" t="s">
        <v>674</v>
      </c>
      <c r="D181" s="755" t="s">
        <v>95</v>
      </c>
      <c r="E181" s="755">
        <v>0.32500000000000001</v>
      </c>
      <c r="F181" s="793"/>
      <c r="G181" s="757">
        <f t="shared" si="15"/>
        <v>0</v>
      </c>
      <c r="K181" s="716"/>
    </row>
    <row r="182" spans="1:11" ht="28.5" customHeight="1" x14ac:dyDescent="0.2">
      <c r="A182" s="759" t="s">
        <v>147</v>
      </c>
      <c r="B182" s="760"/>
      <c r="C182" s="760"/>
      <c r="D182" s="760"/>
      <c r="E182" s="760"/>
      <c r="F182" s="761"/>
      <c r="G182" s="762">
        <f>SUM(G177:G181)</f>
        <v>0</v>
      </c>
      <c r="K182" s="716"/>
    </row>
    <row r="183" spans="1:11" ht="28.5" customHeight="1" x14ac:dyDescent="0.2">
      <c r="A183" s="763"/>
      <c r="B183" s="748"/>
      <c r="C183" s="748"/>
      <c r="D183" s="748"/>
      <c r="E183" s="748"/>
      <c r="F183" s="756"/>
      <c r="G183" s="764"/>
      <c r="K183" s="716"/>
    </row>
    <row r="184" spans="1:11" ht="72" x14ac:dyDescent="0.25">
      <c r="A184" s="740" t="s">
        <v>198</v>
      </c>
      <c r="B184" s="741" t="s">
        <v>252</v>
      </c>
      <c r="C184" s="765" t="s">
        <v>253</v>
      </c>
      <c r="D184" s="743" t="s">
        <v>842</v>
      </c>
      <c r="E184" s="744"/>
      <c r="F184" s="745"/>
      <c r="G184" s="746">
        <f>G193</f>
        <v>0</v>
      </c>
      <c r="K184" s="716"/>
    </row>
    <row r="185" spans="1:11" ht="28.5" customHeight="1" x14ac:dyDescent="0.2">
      <c r="A185" s="747"/>
      <c r="B185" s="748"/>
      <c r="C185" s="748"/>
      <c r="D185" s="748"/>
      <c r="E185" s="748"/>
      <c r="F185" s="748"/>
      <c r="G185" s="749"/>
      <c r="K185" s="716"/>
    </row>
    <row r="186" spans="1:11" ht="28.5" customHeight="1" x14ac:dyDescent="0.2">
      <c r="A186" s="750" t="s">
        <v>142</v>
      </c>
      <c r="B186" s="751"/>
      <c r="C186" s="748" t="s">
        <v>94</v>
      </c>
      <c r="D186" s="748" t="s">
        <v>143</v>
      </c>
      <c r="E186" s="748" t="s">
        <v>144</v>
      </c>
      <c r="F186" s="748" t="s">
        <v>145</v>
      </c>
      <c r="G186" s="749" t="s">
        <v>146</v>
      </c>
      <c r="K186" s="716"/>
    </row>
    <row r="187" spans="1:11" ht="54" x14ac:dyDescent="0.2">
      <c r="A187" s="752" t="s">
        <v>648</v>
      </c>
      <c r="B187" s="753">
        <v>7568</v>
      </c>
      <c r="C187" s="754" t="s">
        <v>1649</v>
      </c>
      <c r="D187" s="755" t="s">
        <v>14</v>
      </c>
      <c r="E187" s="755">
        <v>4.8166000000000002</v>
      </c>
      <c r="F187" s="793"/>
      <c r="G187" s="757">
        <f t="shared" ref="G187:G192" si="16">TRUNC(E187*F187,2)</f>
        <v>0</v>
      </c>
      <c r="K187" s="716"/>
    </row>
    <row r="188" spans="1:11" ht="54" x14ac:dyDescent="0.2">
      <c r="A188" s="752" t="s">
        <v>648</v>
      </c>
      <c r="B188" s="753">
        <v>36888</v>
      </c>
      <c r="C188" s="754" t="s">
        <v>1653</v>
      </c>
      <c r="D188" s="755" t="s">
        <v>127</v>
      </c>
      <c r="E188" s="755">
        <v>6.8503999999999996</v>
      </c>
      <c r="F188" s="793"/>
      <c r="G188" s="757">
        <f t="shared" si="16"/>
        <v>0</v>
      </c>
      <c r="K188" s="716"/>
    </row>
    <row r="189" spans="1:11" ht="54" x14ac:dyDescent="0.2">
      <c r="A189" s="752" t="s">
        <v>648</v>
      </c>
      <c r="B189" s="753">
        <v>39025</v>
      </c>
      <c r="C189" s="754" t="s">
        <v>1654</v>
      </c>
      <c r="D189" s="755" t="s">
        <v>14</v>
      </c>
      <c r="E189" s="755">
        <v>0.54730000000000001</v>
      </c>
      <c r="F189" s="793"/>
      <c r="G189" s="757">
        <f t="shared" si="16"/>
        <v>0</v>
      </c>
      <c r="K189" s="716"/>
    </row>
    <row r="190" spans="1:11" ht="36" x14ac:dyDescent="0.2">
      <c r="A190" s="752" t="s">
        <v>648</v>
      </c>
      <c r="B190" s="753">
        <v>142</v>
      </c>
      <c r="C190" s="754" t="s">
        <v>1651</v>
      </c>
      <c r="D190" s="755" t="s">
        <v>1652</v>
      </c>
      <c r="E190" s="755">
        <v>0.88290000000000002</v>
      </c>
      <c r="F190" s="793"/>
      <c r="G190" s="757">
        <f t="shared" si="16"/>
        <v>0</v>
      </c>
      <c r="K190" s="716"/>
    </row>
    <row r="191" spans="1:11" ht="28.5" customHeight="1" x14ac:dyDescent="0.2">
      <c r="A191" s="752" t="s">
        <v>116</v>
      </c>
      <c r="B191" s="753">
        <v>88309</v>
      </c>
      <c r="C191" s="754" t="s">
        <v>672</v>
      </c>
      <c r="D191" s="755" t="s">
        <v>95</v>
      </c>
      <c r="E191" s="755">
        <v>0.3826</v>
      </c>
      <c r="F191" s="793"/>
      <c r="G191" s="757">
        <f t="shared" si="16"/>
        <v>0</v>
      </c>
      <c r="K191" s="716"/>
    </row>
    <row r="192" spans="1:11" ht="28.5" customHeight="1" x14ac:dyDescent="0.2">
      <c r="A192" s="752" t="s">
        <v>116</v>
      </c>
      <c r="B192" s="753">
        <v>88316</v>
      </c>
      <c r="C192" s="754" t="s">
        <v>674</v>
      </c>
      <c r="D192" s="755" t="s">
        <v>95</v>
      </c>
      <c r="E192" s="755">
        <v>0.191</v>
      </c>
      <c r="F192" s="793"/>
      <c r="G192" s="757">
        <f t="shared" si="16"/>
        <v>0</v>
      </c>
      <c r="K192" s="716"/>
    </row>
    <row r="193" spans="1:11" ht="28.5" customHeight="1" x14ac:dyDescent="0.2">
      <c r="A193" s="759" t="s">
        <v>147</v>
      </c>
      <c r="B193" s="760"/>
      <c r="C193" s="760"/>
      <c r="D193" s="760"/>
      <c r="E193" s="760"/>
      <c r="F193" s="761"/>
      <c r="G193" s="762">
        <f>SUM(G187:G192)</f>
        <v>0</v>
      </c>
      <c r="K193" s="716"/>
    </row>
    <row r="194" spans="1:11" ht="28.5" customHeight="1" x14ac:dyDescent="0.2">
      <c r="A194" s="763"/>
      <c r="B194" s="748"/>
      <c r="C194" s="748"/>
      <c r="D194" s="748"/>
      <c r="E194" s="748"/>
      <c r="F194" s="756"/>
      <c r="G194" s="764"/>
      <c r="K194" s="716"/>
    </row>
    <row r="195" spans="1:11" ht="72" x14ac:dyDescent="0.25">
      <c r="A195" s="740" t="s">
        <v>198</v>
      </c>
      <c r="B195" s="741" t="s">
        <v>254</v>
      </c>
      <c r="C195" s="765" t="s">
        <v>843</v>
      </c>
      <c r="D195" s="743" t="s">
        <v>837</v>
      </c>
      <c r="E195" s="744"/>
      <c r="F195" s="745"/>
      <c r="G195" s="746">
        <f>G204</f>
        <v>0</v>
      </c>
      <c r="K195" s="716"/>
    </row>
    <row r="196" spans="1:11" ht="28.5" customHeight="1" x14ac:dyDescent="0.2">
      <c r="A196" s="747"/>
      <c r="B196" s="748"/>
      <c r="C196" s="748"/>
      <c r="D196" s="748"/>
      <c r="E196" s="748"/>
      <c r="F196" s="748"/>
      <c r="G196" s="749"/>
      <c r="K196" s="716"/>
    </row>
    <row r="197" spans="1:11" ht="28.5" customHeight="1" x14ac:dyDescent="0.2">
      <c r="A197" s="750" t="s">
        <v>142</v>
      </c>
      <c r="B197" s="751"/>
      <c r="C197" s="748" t="s">
        <v>94</v>
      </c>
      <c r="D197" s="748" t="s">
        <v>143</v>
      </c>
      <c r="E197" s="748" t="s">
        <v>144</v>
      </c>
      <c r="F197" s="748" t="s">
        <v>145</v>
      </c>
      <c r="G197" s="749" t="s">
        <v>146</v>
      </c>
      <c r="K197" s="716"/>
    </row>
    <row r="198" spans="1:11" ht="54" x14ac:dyDescent="0.2">
      <c r="A198" s="752" t="s">
        <v>648</v>
      </c>
      <c r="B198" s="753">
        <v>7568</v>
      </c>
      <c r="C198" s="754" t="s">
        <v>1649</v>
      </c>
      <c r="D198" s="755" t="s">
        <v>14</v>
      </c>
      <c r="E198" s="755">
        <v>4.8166000000000002</v>
      </c>
      <c r="F198" s="793"/>
      <c r="G198" s="757">
        <f t="shared" ref="G198:G203" si="17">TRUNC(E198*F198,2)</f>
        <v>0</v>
      </c>
      <c r="K198" s="716"/>
    </row>
    <row r="199" spans="1:11" ht="54" x14ac:dyDescent="0.2">
      <c r="A199" s="752" t="s">
        <v>648</v>
      </c>
      <c r="B199" s="753">
        <v>36888</v>
      </c>
      <c r="C199" s="754" t="s">
        <v>1653</v>
      </c>
      <c r="D199" s="755" t="s">
        <v>127</v>
      </c>
      <c r="E199" s="755">
        <v>6.8503999999999996</v>
      </c>
      <c r="F199" s="793"/>
      <c r="G199" s="757">
        <f t="shared" si="17"/>
        <v>0</v>
      </c>
      <c r="K199" s="716"/>
    </row>
    <row r="200" spans="1:11" ht="54" x14ac:dyDescent="0.2">
      <c r="A200" s="752" t="s">
        <v>648</v>
      </c>
      <c r="B200" s="753">
        <v>39025</v>
      </c>
      <c r="C200" s="754" t="s">
        <v>1654</v>
      </c>
      <c r="D200" s="755" t="s">
        <v>14</v>
      </c>
      <c r="E200" s="755">
        <v>0.54730000000000001</v>
      </c>
      <c r="F200" s="793"/>
      <c r="G200" s="757">
        <f t="shared" si="17"/>
        <v>0</v>
      </c>
      <c r="K200" s="716"/>
    </row>
    <row r="201" spans="1:11" ht="36" x14ac:dyDescent="0.2">
      <c r="A201" s="752" t="s">
        <v>648</v>
      </c>
      <c r="B201" s="753">
        <v>142</v>
      </c>
      <c r="C201" s="754" t="s">
        <v>1651</v>
      </c>
      <c r="D201" s="755" t="s">
        <v>1652</v>
      </c>
      <c r="E201" s="755">
        <v>0.88290000000000002</v>
      </c>
      <c r="F201" s="793"/>
      <c r="G201" s="757">
        <f t="shared" si="17"/>
        <v>0</v>
      </c>
      <c r="K201" s="716"/>
    </row>
    <row r="202" spans="1:11" ht="28.5" customHeight="1" x14ac:dyDescent="0.2">
      <c r="A202" s="752" t="s">
        <v>116</v>
      </c>
      <c r="B202" s="753">
        <v>88309</v>
      </c>
      <c r="C202" s="754" t="s">
        <v>672</v>
      </c>
      <c r="D202" s="755" t="s">
        <v>95</v>
      </c>
      <c r="E202" s="755">
        <v>0.3826</v>
      </c>
      <c r="F202" s="793"/>
      <c r="G202" s="757">
        <f t="shared" si="17"/>
        <v>0</v>
      </c>
      <c r="K202" s="716"/>
    </row>
    <row r="203" spans="1:11" ht="28.5" customHeight="1" x14ac:dyDescent="0.2">
      <c r="A203" s="752" t="s">
        <v>116</v>
      </c>
      <c r="B203" s="753">
        <v>88316</v>
      </c>
      <c r="C203" s="754" t="s">
        <v>674</v>
      </c>
      <c r="D203" s="755" t="s">
        <v>95</v>
      </c>
      <c r="E203" s="755">
        <v>0.191</v>
      </c>
      <c r="F203" s="793"/>
      <c r="G203" s="757">
        <f t="shared" si="17"/>
        <v>0</v>
      </c>
      <c r="K203" s="716"/>
    </row>
    <row r="204" spans="1:11" ht="28.5" customHeight="1" x14ac:dyDescent="0.2">
      <c r="A204" s="759" t="s">
        <v>147</v>
      </c>
      <c r="B204" s="760"/>
      <c r="C204" s="760"/>
      <c r="D204" s="760"/>
      <c r="E204" s="760"/>
      <c r="F204" s="761"/>
      <c r="G204" s="762">
        <f>SUM(G198:G203)</f>
        <v>0</v>
      </c>
      <c r="K204" s="716"/>
    </row>
    <row r="205" spans="1:11" ht="28.5" customHeight="1" x14ac:dyDescent="0.2">
      <c r="A205" s="763"/>
      <c r="B205" s="748"/>
      <c r="C205" s="748"/>
      <c r="D205" s="748"/>
      <c r="E205" s="748"/>
      <c r="F205" s="756"/>
      <c r="G205" s="764"/>
      <c r="K205" s="716"/>
    </row>
    <row r="206" spans="1:11" ht="71.25" customHeight="1" x14ac:dyDescent="0.25">
      <c r="A206" s="740" t="s">
        <v>198</v>
      </c>
      <c r="B206" s="741" t="s">
        <v>844</v>
      </c>
      <c r="C206" s="765" t="s">
        <v>845</v>
      </c>
      <c r="D206" s="743" t="s">
        <v>837</v>
      </c>
      <c r="E206" s="744"/>
      <c r="F206" s="745"/>
      <c r="G206" s="746">
        <f>G215</f>
        <v>0</v>
      </c>
      <c r="K206" s="716"/>
    </row>
    <row r="207" spans="1:11" ht="28.5" customHeight="1" x14ac:dyDescent="0.2">
      <c r="A207" s="747"/>
      <c r="B207" s="748"/>
      <c r="C207" s="748"/>
      <c r="D207" s="748"/>
      <c r="E207" s="748"/>
      <c r="F207" s="748"/>
      <c r="G207" s="749"/>
      <c r="K207" s="716"/>
    </row>
    <row r="208" spans="1:11" ht="28.5" customHeight="1" x14ac:dyDescent="0.2">
      <c r="A208" s="750" t="s">
        <v>142</v>
      </c>
      <c r="B208" s="751"/>
      <c r="C208" s="748" t="s">
        <v>94</v>
      </c>
      <c r="D208" s="748" t="s">
        <v>143</v>
      </c>
      <c r="E208" s="748" t="s">
        <v>144</v>
      </c>
      <c r="F208" s="748" t="s">
        <v>145</v>
      </c>
      <c r="G208" s="749" t="s">
        <v>146</v>
      </c>
      <c r="K208" s="716"/>
    </row>
    <row r="209" spans="1:11" ht="54" x14ac:dyDescent="0.2">
      <c r="A209" s="752" t="s">
        <v>648</v>
      </c>
      <c r="B209" s="753">
        <v>7568</v>
      </c>
      <c r="C209" s="754" t="s">
        <v>1649</v>
      </c>
      <c r="D209" s="755" t="s">
        <v>14</v>
      </c>
      <c r="E209" s="755">
        <v>4.72</v>
      </c>
      <c r="F209" s="793"/>
      <c r="G209" s="757">
        <f t="shared" ref="G209:G214" si="18">TRUNC(E209*F209,2)</f>
        <v>0</v>
      </c>
      <c r="K209" s="716"/>
    </row>
    <row r="210" spans="1:11" ht="54" x14ac:dyDescent="0.2">
      <c r="A210" s="752" t="s">
        <v>648</v>
      </c>
      <c r="B210" s="753">
        <v>36888</v>
      </c>
      <c r="C210" s="754" t="s">
        <v>1653</v>
      </c>
      <c r="D210" s="755" t="s">
        <v>127</v>
      </c>
      <c r="E210" s="755">
        <v>2.202</v>
      </c>
      <c r="F210" s="793"/>
      <c r="G210" s="757">
        <f t="shared" si="18"/>
        <v>0</v>
      </c>
      <c r="K210" s="716"/>
    </row>
    <row r="211" spans="1:11" ht="54" x14ac:dyDescent="0.2">
      <c r="A211" s="752" t="s">
        <v>648</v>
      </c>
      <c r="B211" s="753">
        <v>4922</v>
      </c>
      <c r="C211" s="754" t="s">
        <v>1655</v>
      </c>
      <c r="D211" s="755" t="s">
        <v>107</v>
      </c>
      <c r="E211" s="755">
        <v>1</v>
      </c>
      <c r="F211" s="793"/>
      <c r="G211" s="757">
        <f t="shared" si="18"/>
        <v>0</v>
      </c>
      <c r="K211" s="716"/>
    </row>
    <row r="212" spans="1:11" ht="36" x14ac:dyDescent="0.2">
      <c r="A212" s="752" t="s">
        <v>648</v>
      </c>
      <c r="B212" s="753">
        <v>142</v>
      </c>
      <c r="C212" s="754" t="s">
        <v>1651</v>
      </c>
      <c r="D212" s="755" t="s">
        <v>1652</v>
      </c>
      <c r="E212" s="755">
        <v>6.3700000000000007E-2</v>
      </c>
      <c r="F212" s="793"/>
      <c r="G212" s="757">
        <f t="shared" si="18"/>
        <v>0</v>
      </c>
      <c r="K212" s="716"/>
    </row>
    <row r="213" spans="1:11" ht="28.5" customHeight="1" x14ac:dyDescent="0.2">
      <c r="A213" s="752" t="s">
        <v>116</v>
      </c>
      <c r="B213" s="753">
        <v>88309</v>
      </c>
      <c r="C213" s="754" t="s">
        <v>672</v>
      </c>
      <c r="D213" s="755" t="s">
        <v>95</v>
      </c>
      <c r="E213" s="755">
        <v>0.28199999999999997</v>
      </c>
      <c r="F213" s="793"/>
      <c r="G213" s="757">
        <f t="shared" si="18"/>
        <v>0</v>
      </c>
      <c r="K213" s="716"/>
    </row>
    <row r="214" spans="1:11" ht="28.5" customHeight="1" x14ac:dyDescent="0.2">
      <c r="A214" s="752" t="s">
        <v>116</v>
      </c>
      <c r="B214" s="753">
        <v>88316</v>
      </c>
      <c r="C214" s="754" t="s">
        <v>674</v>
      </c>
      <c r="D214" s="755" t="s">
        <v>95</v>
      </c>
      <c r="E214" s="755">
        <v>0.14099999999999999</v>
      </c>
      <c r="F214" s="793"/>
      <c r="G214" s="757">
        <f t="shared" si="18"/>
        <v>0</v>
      </c>
      <c r="K214" s="716"/>
    </row>
    <row r="215" spans="1:11" ht="28.5" customHeight="1" x14ac:dyDescent="0.2">
      <c r="A215" s="759" t="s">
        <v>147</v>
      </c>
      <c r="B215" s="760"/>
      <c r="C215" s="760"/>
      <c r="D215" s="760"/>
      <c r="E215" s="760"/>
      <c r="F215" s="761"/>
      <c r="G215" s="762">
        <f>SUM(G209:G214)</f>
        <v>0</v>
      </c>
      <c r="K215" s="716"/>
    </row>
    <row r="216" spans="1:11" ht="28.5" customHeight="1" x14ac:dyDescent="0.2">
      <c r="A216" s="763"/>
      <c r="B216" s="748"/>
      <c r="C216" s="748"/>
      <c r="D216" s="748"/>
      <c r="E216" s="748"/>
      <c r="F216" s="756"/>
      <c r="G216" s="764"/>
      <c r="K216" s="716"/>
    </row>
    <row r="217" spans="1:11" ht="72" x14ac:dyDescent="0.25">
      <c r="A217" s="740" t="s">
        <v>198</v>
      </c>
      <c r="B217" s="741" t="s">
        <v>846</v>
      </c>
      <c r="C217" s="765" t="s">
        <v>847</v>
      </c>
      <c r="D217" s="743" t="s">
        <v>837</v>
      </c>
      <c r="E217" s="744"/>
      <c r="F217" s="745"/>
      <c r="G217" s="746">
        <f>G226</f>
        <v>0</v>
      </c>
      <c r="K217" s="716"/>
    </row>
    <row r="218" spans="1:11" ht="15" customHeight="1" x14ac:dyDescent="0.2">
      <c r="A218" s="747"/>
      <c r="B218" s="748"/>
      <c r="C218" s="748"/>
      <c r="D218" s="748"/>
      <c r="E218" s="748"/>
      <c r="F218" s="748"/>
      <c r="G218" s="749"/>
      <c r="K218" s="716"/>
    </row>
    <row r="219" spans="1:11" ht="28.5" customHeight="1" x14ac:dyDescent="0.2">
      <c r="A219" s="750" t="s">
        <v>142</v>
      </c>
      <c r="B219" s="751"/>
      <c r="C219" s="748" t="s">
        <v>94</v>
      </c>
      <c r="D219" s="748" t="s">
        <v>143</v>
      </c>
      <c r="E219" s="748" t="s">
        <v>144</v>
      </c>
      <c r="F219" s="748" t="s">
        <v>145</v>
      </c>
      <c r="G219" s="749" t="s">
        <v>146</v>
      </c>
      <c r="K219" s="716"/>
    </row>
    <row r="220" spans="1:11" ht="54" x14ac:dyDescent="0.2">
      <c r="A220" s="752" t="s">
        <v>648</v>
      </c>
      <c r="B220" s="753">
        <v>7568</v>
      </c>
      <c r="C220" s="754" t="s">
        <v>1649</v>
      </c>
      <c r="D220" s="755" t="s">
        <v>14</v>
      </c>
      <c r="E220" s="755">
        <v>4.8166000000000002</v>
      </c>
      <c r="F220" s="793"/>
      <c r="G220" s="757">
        <f t="shared" ref="G220:G225" si="19">TRUNC(E220*F220,2)</f>
        <v>0</v>
      </c>
      <c r="K220" s="716"/>
    </row>
    <row r="221" spans="1:11" ht="54" x14ac:dyDescent="0.2">
      <c r="A221" s="752" t="s">
        <v>648</v>
      </c>
      <c r="B221" s="753">
        <v>36888</v>
      </c>
      <c r="C221" s="754" t="s">
        <v>1653</v>
      </c>
      <c r="D221" s="755" t="s">
        <v>127</v>
      </c>
      <c r="E221" s="755">
        <v>6.8503999999999996</v>
      </c>
      <c r="F221" s="793"/>
      <c r="G221" s="757">
        <f t="shared" si="19"/>
        <v>0</v>
      </c>
      <c r="K221" s="716"/>
    </row>
    <row r="222" spans="1:11" ht="54" x14ac:dyDescent="0.2">
      <c r="A222" s="752" t="s">
        <v>648</v>
      </c>
      <c r="B222" s="753">
        <v>39025</v>
      </c>
      <c r="C222" s="754" t="s">
        <v>1654</v>
      </c>
      <c r="D222" s="755" t="s">
        <v>14</v>
      </c>
      <c r="E222" s="755">
        <v>0.54730000000000001</v>
      </c>
      <c r="F222" s="793"/>
      <c r="G222" s="757">
        <f t="shared" si="19"/>
        <v>0</v>
      </c>
      <c r="K222" s="716"/>
    </row>
    <row r="223" spans="1:11" ht="36" x14ac:dyDescent="0.2">
      <c r="A223" s="752" t="s">
        <v>648</v>
      </c>
      <c r="B223" s="753">
        <v>142</v>
      </c>
      <c r="C223" s="754" t="s">
        <v>1651</v>
      </c>
      <c r="D223" s="755" t="s">
        <v>1652</v>
      </c>
      <c r="E223" s="755">
        <v>0.88290000000000002</v>
      </c>
      <c r="F223" s="793"/>
      <c r="G223" s="757">
        <f t="shared" si="19"/>
        <v>0</v>
      </c>
      <c r="K223" s="716"/>
    </row>
    <row r="224" spans="1:11" ht="28.5" customHeight="1" x14ac:dyDescent="0.2">
      <c r="A224" s="752" t="s">
        <v>116</v>
      </c>
      <c r="B224" s="753">
        <v>88309</v>
      </c>
      <c r="C224" s="754" t="s">
        <v>672</v>
      </c>
      <c r="D224" s="755" t="s">
        <v>95</v>
      </c>
      <c r="E224" s="755">
        <v>0.3826</v>
      </c>
      <c r="F224" s="793"/>
      <c r="G224" s="757">
        <f t="shared" si="19"/>
        <v>0</v>
      </c>
      <c r="K224" s="716"/>
    </row>
    <row r="225" spans="1:11" ht="28.5" customHeight="1" x14ac:dyDescent="0.2">
      <c r="A225" s="752" t="s">
        <v>116</v>
      </c>
      <c r="B225" s="753">
        <v>88316</v>
      </c>
      <c r="C225" s="754" t="s">
        <v>674</v>
      </c>
      <c r="D225" s="755" t="s">
        <v>95</v>
      </c>
      <c r="E225" s="755">
        <v>0.191</v>
      </c>
      <c r="F225" s="793"/>
      <c r="G225" s="757">
        <f t="shared" si="19"/>
        <v>0</v>
      </c>
      <c r="K225" s="716"/>
    </row>
    <row r="226" spans="1:11" ht="28.5" customHeight="1" x14ac:dyDescent="0.2">
      <c r="A226" s="759" t="s">
        <v>147</v>
      </c>
      <c r="B226" s="760"/>
      <c r="C226" s="760"/>
      <c r="D226" s="760"/>
      <c r="E226" s="760"/>
      <c r="F226" s="761"/>
      <c r="G226" s="762">
        <f>SUM(G220:G225)</f>
        <v>0</v>
      </c>
      <c r="K226" s="716"/>
    </row>
    <row r="227" spans="1:11" ht="28.5" customHeight="1" x14ac:dyDescent="0.2">
      <c r="A227" s="763"/>
      <c r="B227" s="748"/>
      <c r="C227" s="748"/>
      <c r="D227" s="748"/>
      <c r="E227" s="748"/>
      <c r="F227" s="756"/>
      <c r="G227" s="764"/>
      <c r="K227" s="716"/>
    </row>
    <row r="228" spans="1:11" ht="70.5" customHeight="1" x14ac:dyDescent="0.25">
      <c r="A228" s="740" t="s">
        <v>198</v>
      </c>
      <c r="B228" s="741" t="s">
        <v>256</v>
      </c>
      <c r="C228" s="765" t="s">
        <v>848</v>
      </c>
      <c r="D228" s="743" t="s">
        <v>837</v>
      </c>
      <c r="E228" s="744"/>
      <c r="F228" s="745"/>
      <c r="G228" s="746">
        <f>G236</f>
        <v>0</v>
      </c>
      <c r="K228" s="716"/>
    </row>
    <row r="229" spans="1:11" ht="28.5" customHeight="1" x14ac:dyDescent="0.2">
      <c r="A229" s="747"/>
      <c r="B229" s="748"/>
      <c r="C229" s="748"/>
      <c r="D229" s="748"/>
      <c r="E229" s="748"/>
      <c r="F229" s="748"/>
      <c r="G229" s="749"/>
      <c r="K229" s="716"/>
    </row>
    <row r="230" spans="1:11" ht="28.5" customHeight="1" x14ac:dyDescent="0.2">
      <c r="A230" s="750" t="s">
        <v>142</v>
      </c>
      <c r="B230" s="751"/>
      <c r="C230" s="748" t="s">
        <v>94</v>
      </c>
      <c r="D230" s="748" t="s">
        <v>143</v>
      </c>
      <c r="E230" s="748" t="s">
        <v>144</v>
      </c>
      <c r="F230" s="748" t="s">
        <v>145</v>
      </c>
      <c r="G230" s="749" t="s">
        <v>146</v>
      </c>
      <c r="K230" s="716"/>
    </row>
    <row r="231" spans="1:11" ht="54" x14ac:dyDescent="0.2">
      <c r="A231" s="752" t="s">
        <v>648</v>
      </c>
      <c r="B231" s="753">
        <v>34381</v>
      </c>
      <c r="C231" s="754" t="s">
        <v>1656</v>
      </c>
      <c r="D231" s="755" t="s">
        <v>14</v>
      </c>
      <c r="E231" s="755">
        <v>2.0832999999999999</v>
      </c>
      <c r="F231" s="793"/>
      <c r="G231" s="757">
        <f t="shared" ref="G231:G235" si="20">TRUNC(E231*F231,2)</f>
        <v>0</v>
      </c>
      <c r="K231" s="716"/>
    </row>
    <row r="232" spans="1:11" ht="54" x14ac:dyDescent="0.2">
      <c r="A232" s="752" t="s">
        <v>648</v>
      </c>
      <c r="B232" s="753">
        <v>4377</v>
      </c>
      <c r="C232" s="754" t="s">
        <v>1657</v>
      </c>
      <c r="D232" s="755" t="s">
        <v>14</v>
      </c>
      <c r="E232" s="755">
        <v>24.4</v>
      </c>
      <c r="F232" s="793"/>
      <c r="G232" s="757">
        <f t="shared" si="20"/>
        <v>0</v>
      </c>
      <c r="K232" s="716"/>
    </row>
    <row r="233" spans="1:11" ht="28.5" customHeight="1" x14ac:dyDescent="0.2">
      <c r="A233" s="752" t="s">
        <v>648</v>
      </c>
      <c r="B233" s="753">
        <v>39961</v>
      </c>
      <c r="C233" s="754" t="s">
        <v>1646</v>
      </c>
      <c r="D233" s="755" t="s">
        <v>14</v>
      </c>
      <c r="E233" s="755">
        <v>1.2466999999999999</v>
      </c>
      <c r="F233" s="793"/>
      <c r="G233" s="757">
        <f t="shared" si="20"/>
        <v>0</v>
      </c>
      <c r="K233" s="716"/>
    </row>
    <row r="234" spans="1:11" ht="28.5" customHeight="1" x14ac:dyDescent="0.2">
      <c r="A234" s="752" t="s">
        <v>116</v>
      </c>
      <c r="B234" s="753">
        <v>88309</v>
      </c>
      <c r="C234" s="754" t="s">
        <v>672</v>
      </c>
      <c r="D234" s="755" t="s">
        <v>95</v>
      </c>
      <c r="E234" s="755">
        <v>1.7070000000000001</v>
      </c>
      <c r="F234" s="793"/>
      <c r="G234" s="757">
        <f t="shared" si="20"/>
        <v>0</v>
      </c>
      <c r="K234" s="716"/>
    </row>
    <row r="235" spans="1:11" ht="28.5" customHeight="1" x14ac:dyDescent="0.2">
      <c r="A235" s="752" t="s">
        <v>116</v>
      </c>
      <c r="B235" s="753">
        <v>88316</v>
      </c>
      <c r="C235" s="754" t="s">
        <v>674</v>
      </c>
      <c r="D235" s="755" t="s">
        <v>95</v>
      </c>
      <c r="E235" s="755">
        <v>0.85299999999999998</v>
      </c>
      <c r="F235" s="793"/>
      <c r="G235" s="757">
        <f t="shared" si="20"/>
        <v>0</v>
      </c>
      <c r="K235" s="716"/>
    </row>
    <row r="236" spans="1:11" ht="28.5" customHeight="1" x14ac:dyDescent="0.2">
      <c r="A236" s="759" t="s">
        <v>147</v>
      </c>
      <c r="B236" s="760"/>
      <c r="C236" s="760"/>
      <c r="D236" s="760"/>
      <c r="E236" s="760"/>
      <c r="F236" s="761"/>
      <c r="G236" s="762">
        <f>SUM(G231:G235)</f>
        <v>0</v>
      </c>
      <c r="K236" s="716"/>
    </row>
    <row r="237" spans="1:11" ht="28.5" customHeight="1" x14ac:dyDescent="0.2">
      <c r="A237" s="763"/>
      <c r="B237" s="748"/>
      <c r="C237" s="748"/>
      <c r="D237" s="748"/>
      <c r="E237" s="748"/>
      <c r="F237" s="756"/>
      <c r="G237" s="764"/>
      <c r="K237" s="716"/>
    </row>
    <row r="238" spans="1:11" ht="72" x14ac:dyDescent="0.25">
      <c r="A238" s="740" t="s">
        <v>198</v>
      </c>
      <c r="B238" s="741" t="s">
        <v>849</v>
      </c>
      <c r="C238" s="765" t="s">
        <v>850</v>
      </c>
      <c r="D238" s="743" t="s">
        <v>837</v>
      </c>
      <c r="E238" s="744"/>
      <c r="F238" s="745"/>
      <c r="G238" s="746">
        <f>G246</f>
        <v>0</v>
      </c>
      <c r="K238" s="716"/>
    </row>
    <row r="239" spans="1:11" ht="28.5" customHeight="1" x14ac:dyDescent="0.2">
      <c r="A239" s="747"/>
      <c r="B239" s="748"/>
      <c r="C239" s="748"/>
      <c r="D239" s="748"/>
      <c r="E239" s="748"/>
      <c r="F239" s="748"/>
      <c r="G239" s="749"/>
      <c r="K239" s="716"/>
    </row>
    <row r="240" spans="1:11" ht="28.5" customHeight="1" x14ac:dyDescent="0.2">
      <c r="A240" s="750" t="s">
        <v>142</v>
      </c>
      <c r="B240" s="751"/>
      <c r="C240" s="748" t="s">
        <v>94</v>
      </c>
      <c r="D240" s="748" t="s">
        <v>143</v>
      </c>
      <c r="E240" s="748" t="s">
        <v>144</v>
      </c>
      <c r="F240" s="748" t="s">
        <v>145</v>
      </c>
      <c r="G240" s="749" t="s">
        <v>146</v>
      </c>
      <c r="K240" s="716"/>
    </row>
    <row r="241" spans="1:11" ht="54" x14ac:dyDescent="0.2">
      <c r="A241" s="752" t="s">
        <v>648</v>
      </c>
      <c r="B241" s="753">
        <v>34381</v>
      </c>
      <c r="C241" s="754" t="s">
        <v>1656</v>
      </c>
      <c r="D241" s="755" t="s">
        <v>14</v>
      </c>
      <c r="E241" s="755">
        <v>2.0832999999999999</v>
      </c>
      <c r="F241" s="793"/>
      <c r="G241" s="757">
        <f t="shared" ref="G241:G245" si="21">TRUNC(E241*F241,2)</f>
        <v>0</v>
      </c>
      <c r="K241" s="716"/>
    </row>
    <row r="242" spans="1:11" ht="54" x14ac:dyDescent="0.2">
      <c r="A242" s="752" t="s">
        <v>648</v>
      </c>
      <c r="B242" s="753">
        <v>4377</v>
      </c>
      <c r="C242" s="754" t="s">
        <v>1657</v>
      </c>
      <c r="D242" s="755" t="s">
        <v>14</v>
      </c>
      <c r="E242" s="755">
        <v>24.4</v>
      </c>
      <c r="F242" s="793"/>
      <c r="G242" s="757">
        <f t="shared" si="21"/>
        <v>0</v>
      </c>
      <c r="K242" s="716"/>
    </row>
    <row r="243" spans="1:11" ht="28.5" customHeight="1" x14ac:dyDescent="0.2">
      <c r="A243" s="752" t="s">
        <v>648</v>
      </c>
      <c r="B243" s="753">
        <v>39961</v>
      </c>
      <c r="C243" s="754" t="s">
        <v>1646</v>
      </c>
      <c r="D243" s="755" t="s">
        <v>14</v>
      </c>
      <c r="E243" s="755">
        <v>1.2466999999999999</v>
      </c>
      <c r="F243" s="793"/>
      <c r="G243" s="757">
        <f t="shared" si="21"/>
        <v>0</v>
      </c>
      <c r="K243" s="716"/>
    </row>
    <row r="244" spans="1:11" ht="28.5" customHeight="1" x14ac:dyDescent="0.2">
      <c r="A244" s="752" t="s">
        <v>116</v>
      </c>
      <c r="B244" s="753">
        <v>88309</v>
      </c>
      <c r="C244" s="754" t="s">
        <v>672</v>
      </c>
      <c r="D244" s="755" t="s">
        <v>95</v>
      </c>
      <c r="E244" s="755">
        <v>1.7070000000000001</v>
      </c>
      <c r="F244" s="793"/>
      <c r="G244" s="757">
        <f t="shared" si="21"/>
        <v>0</v>
      </c>
      <c r="K244" s="716"/>
    </row>
    <row r="245" spans="1:11" ht="28.5" customHeight="1" x14ac:dyDescent="0.2">
      <c r="A245" s="752" t="s">
        <v>116</v>
      </c>
      <c r="B245" s="753">
        <v>88316</v>
      </c>
      <c r="C245" s="754" t="s">
        <v>674</v>
      </c>
      <c r="D245" s="755" t="s">
        <v>95</v>
      </c>
      <c r="E245" s="755">
        <v>0.85299999999999998</v>
      </c>
      <c r="F245" s="793"/>
      <c r="G245" s="757">
        <f t="shared" si="21"/>
        <v>0</v>
      </c>
      <c r="K245" s="716"/>
    </row>
    <row r="246" spans="1:11" ht="28.5" customHeight="1" x14ac:dyDescent="0.2">
      <c r="A246" s="759" t="s">
        <v>147</v>
      </c>
      <c r="B246" s="760"/>
      <c r="C246" s="760"/>
      <c r="D246" s="760"/>
      <c r="E246" s="760"/>
      <c r="F246" s="761"/>
      <c r="G246" s="762">
        <f>SUM(G241:G245)</f>
        <v>0</v>
      </c>
      <c r="K246" s="716"/>
    </row>
    <row r="247" spans="1:11" ht="28.5" customHeight="1" x14ac:dyDescent="0.2">
      <c r="A247" s="763"/>
      <c r="B247" s="748"/>
      <c r="C247" s="748"/>
      <c r="D247" s="748"/>
      <c r="E247" s="748"/>
      <c r="F247" s="756"/>
      <c r="G247" s="764"/>
      <c r="K247" s="716"/>
    </row>
    <row r="248" spans="1:11" ht="72" x14ac:dyDescent="0.25">
      <c r="A248" s="740" t="s">
        <v>198</v>
      </c>
      <c r="B248" s="741" t="s">
        <v>851</v>
      </c>
      <c r="C248" s="765" t="s">
        <v>852</v>
      </c>
      <c r="D248" s="743" t="s">
        <v>837</v>
      </c>
      <c r="E248" s="744"/>
      <c r="F248" s="745"/>
      <c r="G248" s="746">
        <f>G256</f>
        <v>0</v>
      </c>
      <c r="K248" s="716"/>
    </row>
    <row r="249" spans="1:11" ht="28.5" customHeight="1" x14ac:dyDescent="0.2">
      <c r="A249" s="747"/>
      <c r="B249" s="748"/>
      <c r="C249" s="748"/>
      <c r="D249" s="748"/>
      <c r="E249" s="748"/>
      <c r="F249" s="748"/>
      <c r="G249" s="749"/>
      <c r="K249" s="716"/>
    </row>
    <row r="250" spans="1:11" ht="28.5" customHeight="1" x14ac:dyDescent="0.2">
      <c r="A250" s="750" t="s">
        <v>142</v>
      </c>
      <c r="B250" s="751"/>
      <c r="C250" s="748" t="s">
        <v>94</v>
      </c>
      <c r="D250" s="748" t="s">
        <v>143</v>
      </c>
      <c r="E250" s="748" t="s">
        <v>144</v>
      </c>
      <c r="F250" s="748" t="s">
        <v>145</v>
      </c>
      <c r="G250" s="749" t="s">
        <v>146</v>
      </c>
      <c r="K250" s="716"/>
    </row>
    <row r="251" spans="1:11" ht="54" x14ac:dyDescent="0.2">
      <c r="A251" s="752" t="s">
        <v>648</v>
      </c>
      <c r="B251" s="753">
        <v>34381</v>
      </c>
      <c r="C251" s="754" t="s">
        <v>1656</v>
      </c>
      <c r="D251" s="755" t="s">
        <v>14</v>
      </c>
      <c r="E251" s="755">
        <v>2.0832999999999999</v>
      </c>
      <c r="F251" s="793"/>
      <c r="G251" s="757">
        <f t="shared" ref="G251:G255" si="22">TRUNC(E251*F251,2)</f>
        <v>0</v>
      </c>
      <c r="K251" s="716"/>
    </row>
    <row r="252" spans="1:11" ht="54" x14ac:dyDescent="0.2">
      <c r="A252" s="752" t="s">
        <v>648</v>
      </c>
      <c r="B252" s="753">
        <v>4377</v>
      </c>
      <c r="C252" s="754" t="s">
        <v>1657</v>
      </c>
      <c r="D252" s="755" t="s">
        <v>14</v>
      </c>
      <c r="E252" s="755">
        <v>24.4</v>
      </c>
      <c r="F252" s="793"/>
      <c r="G252" s="757">
        <f t="shared" si="22"/>
        <v>0</v>
      </c>
      <c r="K252" s="716"/>
    </row>
    <row r="253" spans="1:11" ht="28.5" customHeight="1" x14ac:dyDescent="0.2">
      <c r="A253" s="752" t="s">
        <v>648</v>
      </c>
      <c r="B253" s="753">
        <v>39961</v>
      </c>
      <c r="C253" s="754" t="s">
        <v>1646</v>
      </c>
      <c r="D253" s="755" t="s">
        <v>14</v>
      </c>
      <c r="E253" s="755">
        <v>1.2466999999999999</v>
      </c>
      <c r="F253" s="793"/>
      <c r="G253" s="757">
        <f t="shared" si="22"/>
        <v>0</v>
      </c>
      <c r="K253" s="716"/>
    </row>
    <row r="254" spans="1:11" ht="28.5" customHeight="1" x14ac:dyDescent="0.2">
      <c r="A254" s="752" t="s">
        <v>116</v>
      </c>
      <c r="B254" s="753">
        <v>88309</v>
      </c>
      <c r="C254" s="754" t="s">
        <v>672</v>
      </c>
      <c r="D254" s="755" t="s">
        <v>95</v>
      </c>
      <c r="E254" s="755">
        <v>1.7070000000000001</v>
      </c>
      <c r="F254" s="793"/>
      <c r="G254" s="757">
        <f t="shared" si="22"/>
        <v>0</v>
      </c>
      <c r="K254" s="716"/>
    </row>
    <row r="255" spans="1:11" ht="28.5" customHeight="1" x14ac:dyDescent="0.2">
      <c r="A255" s="752" t="s">
        <v>116</v>
      </c>
      <c r="B255" s="753">
        <v>88316</v>
      </c>
      <c r="C255" s="754" t="s">
        <v>674</v>
      </c>
      <c r="D255" s="755" t="s">
        <v>95</v>
      </c>
      <c r="E255" s="755">
        <v>0.85299999999999998</v>
      </c>
      <c r="F255" s="793"/>
      <c r="G255" s="757">
        <f t="shared" si="22"/>
        <v>0</v>
      </c>
      <c r="K255" s="716"/>
    </row>
    <row r="256" spans="1:11" ht="28.5" customHeight="1" x14ac:dyDescent="0.2">
      <c r="A256" s="759" t="s">
        <v>147</v>
      </c>
      <c r="B256" s="760"/>
      <c r="C256" s="760"/>
      <c r="D256" s="760"/>
      <c r="E256" s="760"/>
      <c r="F256" s="761"/>
      <c r="G256" s="762">
        <f>SUM(G251:G255)</f>
        <v>0</v>
      </c>
      <c r="K256" s="716"/>
    </row>
    <row r="257" spans="1:11" ht="28.5" customHeight="1" x14ac:dyDescent="0.2">
      <c r="A257" s="763"/>
      <c r="B257" s="748"/>
      <c r="C257" s="748"/>
      <c r="D257" s="748"/>
      <c r="E257" s="748"/>
      <c r="F257" s="756"/>
      <c r="G257" s="764"/>
      <c r="K257" s="716"/>
    </row>
    <row r="258" spans="1:11" ht="60.75" customHeight="1" x14ac:dyDescent="0.25">
      <c r="A258" s="740" t="s">
        <v>198</v>
      </c>
      <c r="B258" s="741" t="s">
        <v>853</v>
      </c>
      <c r="C258" s="765" t="s">
        <v>854</v>
      </c>
      <c r="D258" s="743" t="s">
        <v>837</v>
      </c>
      <c r="E258" s="744"/>
      <c r="F258" s="745"/>
      <c r="G258" s="746">
        <f>G266</f>
        <v>0</v>
      </c>
      <c r="K258" s="716"/>
    </row>
    <row r="259" spans="1:11" ht="28.5" customHeight="1" x14ac:dyDescent="0.2">
      <c r="A259" s="747"/>
      <c r="B259" s="748"/>
      <c r="C259" s="748"/>
      <c r="D259" s="748"/>
      <c r="E259" s="748"/>
      <c r="F259" s="748"/>
      <c r="G259" s="749"/>
      <c r="K259" s="716"/>
    </row>
    <row r="260" spans="1:11" ht="28.5" customHeight="1" x14ac:dyDescent="0.2">
      <c r="A260" s="750" t="s">
        <v>142</v>
      </c>
      <c r="B260" s="751"/>
      <c r="C260" s="748" t="s">
        <v>94</v>
      </c>
      <c r="D260" s="748" t="s">
        <v>143</v>
      </c>
      <c r="E260" s="748" t="s">
        <v>144</v>
      </c>
      <c r="F260" s="748" t="s">
        <v>145</v>
      </c>
      <c r="G260" s="749" t="s">
        <v>146</v>
      </c>
      <c r="K260" s="716"/>
    </row>
    <row r="261" spans="1:11" ht="72" x14ac:dyDescent="0.2">
      <c r="A261" s="752" t="s">
        <v>648</v>
      </c>
      <c r="B261" s="753">
        <v>599</v>
      </c>
      <c r="C261" s="754" t="s">
        <v>1658</v>
      </c>
      <c r="D261" s="755" t="s">
        <v>107</v>
      </c>
      <c r="E261" s="755">
        <v>1</v>
      </c>
      <c r="F261" s="793"/>
      <c r="G261" s="757">
        <f t="shared" ref="G261:G265" si="23">TRUNC(E261*F261,2)</f>
        <v>0</v>
      </c>
      <c r="K261" s="716"/>
    </row>
    <row r="262" spans="1:11" ht="54" x14ac:dyDescent="0.2">
      <c r="A262" s="752" t="s">
        <v>648</v>
      </c>
      <c r="B262" s="753">
        <v>4377</v>
      </c>
      <c r="C262" s="754" t="s">
        <v>1657</v>
      </c>
      <c r="D262" s="755" t="s">
        <v>14</v>
      </c>
      <c r="E262" s="755">
        <v>17.413</v>
      </c>
      <c r="F262" s="793"/>
      <c r="G262" s="757">
        <f t="shared" si="23"/>
        <v>0</v>
      </c>
      <c r="K262" s="716"/>
    </row>
    <row r="263" spans="1:11" ht="28.5" customHeight="1" x14ac:dyDescent="0.2">
      <c r="A263" s="752" t="s">
        <v>648</v>
      </c>
      <c r="B263" s="753">
        <v>39961</v>
      </c>
      <c r="C263" s="754" t="s">
        <v>1646</v>
      </c>
      <c r="D263" s="755" t="s">
        <v>14</v>
      </c>
      <c r="E263" s="755">
        <v>0.42399999999999999</v>
      </c>
      <c r="F263" s="793"/>
      <c r="G263" s="757">
        <f t="shared" si="23"/>
        <v>0</v>
      </c>
      <c r="K263" s="716"/>
    </row>
    <row r="264" spans="1:11" ht="28.5" customHeight="1" x14ac:dyDescent="0.2">
      <c r="A264" s="752" t="s">
        <v>116</v>
      </c>
      <c r="B264" s="753">
        <v>88309</v>
      </c>
      <c r="C264" s="754" t="s">
        <v>672</v>
      </c>
      <c r="D264" s="755" t="s">
        <v>95</v>
      </c>
      <c r="E264" s="755">
        <v>0.72</v>
      </c>
      <c r="F264" s="793"/>
      <c r="G264" s="757">
        <f t="shared" si="23"/>
        <v>0</v>
      </c>
      <c r="K264" s="716"/>
    </row>
    <row r="265" spans="1:11" ht="28.5" customHeight="1" x14ac:dyDescent="0.2">
      <c r="A265" s="752" t="s">
        <v>116</v>
      </c>
      <c r="B265" s="753">
        <v>88316</v>
      </c>
      <c r="C265" s="754" t="s">
        <v>674</v>
      </c>
      <c r="D265" s="755" t="s">
        <v>95</v>
      </c>
      <c r="E265" s="755">
        <v>0.36</v>
      </c>
      <c r="F265" s="793"/>
      <c r="G265" s="757">
        <f t="shared" si="23"/>
        <v>0</v>
      </c>
      <c r="K265" s="716"/>
    </row>
    <row r="266" spans="1:11" ht="28.5" customHeight="1" x14ac:dyDescent="0.2">
      <c r="A266" s="759" t="s">
        <v>147</v>
      </c>
      <c r="B266" s="760"/>
      <c r="C266" s="760"/>
      <c r="D266" s="760"/>
      <c r="E266" s="760"/>
      <c r="F266" s="761"/>
      <c r="G266" s="762">
        <f>SUM(G261:G265)</f>
        <v>0</v>
      </c>
      <c r="K266" s="716"/>
    </row>
    <row r="267" spans="1:11" ht="28.5" customHeight="1" x14ac:dyDescent="0.2">
      <c r="A267" s="763"/>
      <c r="B267" s="748"/>
      <c r="C267" s="748"/>
      <c r="D267" s="748"/>
      <c r="E267" s="748"/>
      <c r="F267" s="756"/>
      <c r="G267" s="764"/>
      <c r="K267" s="716"/>
    </row>
    <row r="268" spans="1:11" ht="72" x14ac:dyDescent="0.25">
      <c r="A268" s="740" t="s">
        <v>198</v>
      </c>
      <c r="B268" s="741" t="s">
        <v>855</v>
      </c>
      <c r="C268" s="765" t="s">
        <v>856</v>
      </c>
      <c r="D268" s="743" t="s">
        <v>837</v>
      </c>
      <c r="E268" s="744"/>
      <c r="F268" s="745"/>
      <c r="G268" s="746">
        <f>G276</f>
        <v>0</v>
      </c>
      <c r="K268" s="716"/>
    </row>
    <row r="269" spans="1:11" ht="28.5" customHeight="1" x14ac:dyDescent="0.2">
      <c r="A269" s="747"/>
      <c r="B269" s="748"/>
      <c r="C269" s="748"/>
      <c r="D269" s="748"/>
      <c r="E269" s="748"/>
      <c r="F269" s="748"/>
      <c r="G269" s="749"/>
      <c r="K269" s="716"/>
    </row>
    <row r="270" spans="1:11" ht="28.5" customHeight="1" x14ac:dyDescent="0.2">
      <c r="A270" s="750" t="s">
        <v>142</v>
      </c>
      <c r="B270" s="751"/>
      <c r="C270" s="748" t="s">
        <v>94</v>
      </c>
      <c r="D270" s="748" t="s">
        <v>143</v>
      </c>
      <c r="E270" s="748" t="s">
        <v>144</v>
      </c>
      <c r="F270" s="748" t="s">
        <v>145</v>
      </c>
      <c r="G270" s="749" t="s">
        <v>146</v>
      </c>
      <c r="K270" s="716"/>
    </row>
    <row r="271" spans="1:11" ht="54" x14ac:dyDescent="0.2">
      <c r="A271" s="752" t="s">
        <v>648</v>
      </c>
      <c r="B271" s="753">
        <v>34381</v>
      </c>
      <c r="C271" s="754" t="s">
        <v>1656</v>
      </c>
      <c r="D271" s="755" t="s">
        <v>14</v>
      </c>
      <c r="E271" s="755">
        <v>2.0832999999999999</v>
      </c>
      <c r="F271" s="793"/>
      <c r="G271" s="757">
        <f t="shared" ref="G271:G275" si="24">TRUNC(E271*F271,2)</f>
        <v>0</v>
      </c>
      <c r="K271" s="716"/>
    </row>
    <row r="272" spans="1:11" ht="54" x14ac:dyDescent="0.2">
      <c r="A272" s="752" t="s">
        <v>648</v>
      </c>
      <c r="B272" s="753">
        <v>4377</v>
      </c>
      <c r="C272" s="754" t="s">
        <v>1657</v>
      </c>
      <c r="D272" s="755" t="s">
        <v>14</v>
      </c>
      <c r="E272" s="755">
        <v>24.4</v>
      </c>
      <c r="F272" s="793"/>
      <c r="G272" s="757">
        <f t="shared" si="24"/>
        <v>0</v>
      </c>
      <c r="K272" s="716"/>
    </row>
    <row r="273" spans="1:11" ht="28.5" customHeight="1" x14ac:dyDescent="0.2">
      <c r="A273" s="752" t="s">
        <v>648</v>
      </c>
      <c r="B273" s="753">
        <v>39961</v>
      </c>
      <c r="C273" s="754" t="s">
        <v>1646</v>
      </c>
      <c r="D273" s="755" t="s">
        <v>14</v>
      </c>
      <c r="E273" s="755">
        <v>1.2466999999999999</v>
      </c>
      <c r="F273" s="793"/>
      <c r="G273" s="757">
        <f t="shared" si="24"/>
        <v>0</v>
      </c>
      <c r="K273" s="716"/>
    </row>
    <row r="274" spans="1:11" ht="28.5" customHeight="1" x14ac:dyDescent="0.2">
      <c r="A274" s="752" t="s">
        <v>116</v>
      </c>
      <c r="B274" s="753">
        <v>88309</v>
      </c>
      <c r="C274" s="754" t="s">
        <v>672</v>
      </c>
      <c r="D274" s="755" t="s">
        <v>95</v>
      </c>
      <c r="E274" s="755">
        <v>1.7070000000000001</v>
      </c>
      <c r="F274" s="793"/>
      <c r="G274" s="757">
        <f t="shared" si="24"/>
        <v>0</v>
      </c>
      <c r="K274" s="716"/>
    </row>
    <row r="275" spans="1:11" ht="28.5" customHeight="1" x14ac:dyDescent="0.2">
      <c r="A275" s="752" t="s">
        <v>116</v>
      </c>
      <c r="B275" s="753">
        <v>88316</v>
      </c>
      <c r="C275" s="754" t="s">
        <v>674</v>
      </c>
      <c r="D275" s="755" t="s">
        <v>95</v>
      </c>
      <c r="E275" s="755">
        <v>0.85299999999999998</v>
      </c>
      <c r="F275" s="793"/>
      <c r="G275" s="757">
        <f t="shared" si="24"/>
        <v>0</v>
      </c>
      <c r="K275" s="716"/>
    </row>
    <row r="276" spans="1:11" ht="28.5" customHeight="1" x14ac:dyDescent="0.2">
      <c r="A276" s="759" t="s">
        <v>147</v>
      </c>
      <c r="B276" s="760"/>
      <c r="C276" s="760"/>
      <c r="D276" s="760"/>
      <c r="E276" s="760"/>
      <c r="F276" s="761"/>
      <c r="G276" s="762">
        <f>SUM(G271:G275)</f>
        <v>0</v>
      </c>
      <c r="K276" s="716"/>
    </row>
    <row r="277" spans="1:11" ht="28.5" customHeight="1" x14ac:dyDescent="0.2">
      <c r="A277" s="763"/>
      <c r="B277" s="748"/>
      <c r="C277" s="748"/>
      <c r="D277" s="748"/>
      <c r="E277" s="748"/>
      <c r="F277" s="756"/>
      <c r="G277" s="764"/>
      <c r="K277" s="716"/>
    </row>
    <row r="278" spans="1:11" ht="72" x14ac:dyDescent="0.25">
      <c r="A278" s="740" t="s">
        <v>198</v>
      </c>
      <c r="B278" s="741" t="s">
        <v>857</v>
      </c>
      <c r="C278" s="765" t="s">
        <v>858</v>
      </c>
      <c r="D278" s="743" t="s">
        <v>837</v>
      </c>
      <c r="E278" s="744"/>
      <c r="F278" s="745"/>
      <c r="G278" s="746">
        <f>G286</f>
        <v>0</v>
      </c>
      <c r="K278" s="716"/>
    </row>
    <row r="279" spans="1:11" ht="28.5" customHeight="1" x14ac:dyDescent="0.2">
      <c r="A279" s="747"/>
      <c r="B279" s="748"/>
      <c r="C279" s="748"/>
      <c r="D279" s="748"/>
      <c r="E279" s="748"/>
      <c r="F279" s="748"/>
      <c r="G279" s="749"/>
      <c r="K279" s="716"/>
    </row>
    <row r="280" spans="1:11" ht="28.5" customHeight="1" x14ac:dyDescent="0.2">
      <c r="A280" s="750" t="s">
        <v>142</v>
      </c>
      <c r="B280" s="751"/>
      <c r="C280" s="748" t="s">
        <v>94</v>
      </c>
      <c r="D280" s="748" t="s">
        <v>143</v>
      </c>
      <c r="E280" s="748" t="s">
        <v>144</v>
      </c>
      <c r="F280" s="748" t="s">
        <v>145</v>
      </c>
      <c r="G280" s="749" t="s">
        <v>146</v>
      </c>
      <c r="K280" s="716"/>
    </row>
    <row r="281" spans="1:11" ht="54" x14ac:dyDescent="0.2">
      <c r="A281" s="752" t="s">
        <v>648</v>
      </c>
      <c r="B281" s="753">
        <v>34381</v>
      </c>
      <c r="C281" s="754" t="s">
        <v>1656</v>
      </c>
      <c r="D281" s="755" t="s">
        <v>14</v>
      </c>
      <c r="E281" s="755">
        <v>2.0832999999999999</v>
      </c>
      <c r="F281" s="793"/>
      <c r="G281" s="757">
        <f t="shared" ref="G281:G285" si="25">TRUNC(E281*F281,2)</f>
        <v>0</v>
      </c>
      <c r="K281" s="716"/>
    </row>
    <row r="282" spans="1:11" ht="54" x14ac:dyDescent="0.2">
      <c r="A282" s="752" t="s">
        <v>648</v>
      </c>
      <c r="B282" s="753">
        <v>4377</v>
      </c>
      <c r="C282" s="754" t="s">
        <v>1657</v>
      </c>
      <c r="D282" s="755" t="s">
        <v>14</v>
      </c>
      <c r="E282" s="755">
        <v>24.4</v>
      </c>
      <c r="F282" s="793"/>
      <c r="G282" s="757">
        <f t="shared" si="25"/>
        <v>0</v>
      </c>
      <c r="K282" s="716"/>
    </row>
    <row r="283" spans="1:11" ht="28.5" customHeight="1" x14ac:dyDescent="0.2">
      <c r="A283" s="752" t="s">
        <v>648</v>
      </c>
      <c r="B283" s="753">
        <v>39961</v>
      </c>
      <c r="C283" s="754" t="s">
        <v>1646</v>
      </c>
      <c r="D283" s="755" t="s">
        <v>14</v>
      </c>
      <c r="E283" s="755">
        <v>1.2466999999999999</v>
      </c>
      <c r="F283" s="793"/>
      <c r="G283" s="757">
        <f t="shared" si="25"/>
        <v>0</v>
      </c>
      <c r="K283" s="716"/>
    </row>
    <row r="284" spans="1:11" ht="28.5" customHeight="1" x14ac:dyDescent="0.2">
      <c r="A284" s="752" t="s">
        <v>116</v>
      </c>
      <c r="B284" s="753">
        <v>88309</v>
      </c>
      <c r="C284" s="754" t="s">
        <v>672</v>
      </c>
      <c r="D284" s="755" t="s">
        <v>95</v>
      </c>
      <c r="E284" s="755">
        <v>1.7070000000000001</v>
      </c>
      <c r="F284" s="793"/>
      <c r="G284" s="757">
        <f t="shared" si="25"/>
        <v>0</v>
      </c>
      <c r="K284" s="716"/>
    </row>
    <row r="285" spans="1:11" ht="28.5" customHeight="1" x14ac:dyDescent="0.2">
      <c r="A285" s="752" t="s">
        <v>116</v>
      </c>
      <c r="B285" s="753">
        <v>88316</v>
      </c>
      <c r="C285" s="754" t="s">
        <v>674</v>
      </c>
      <c r="D285" s="755" t="s">
        <v>95</v>
      </c>
      <c r="E285" s="755">
        <v>0.85299999999999998</v>
      </c>
      <c r="F285" s="793"/>
      <c r="G285" s="757">
        <f t="shared" si="25"/>
        <v>0</v>
      </c>
      <c r="K285" s="716"/>
    </row>
    <row r="286" spans="1:11" ht="16.5" customHeight="1" x14ac:dyDescent="0.2">
      <c r="A286" s="759" t="s">
        <v>147</v>
      </c>
      <c r="B286" s="760"/>
      <c r="C286" s="760"/>
      <c r="D286" s="760"/>
      <c r="E286" s="760"/>
      <c r="F286" s="761"/>
      <c r="G286" s="762">
        <f>SUM(G281:G285)</f>
        <v>0</v>
      </c>
      <c r="H286" s="791"/>
    </row>
    <row r="287" spans="1:11" ht="16.5" customHeight="1" x14ac:dyDescent="0.2">
      <c r="A287" s="763"/>
      <c r="B287" s="748"/>
      <c r="C287" s="748"/>
      <c r="D287" s="748"/>
      <c r="E287" s="748"/>
      <c r="F287" s="756"/>
      <c r="G287" s="764"/>
      <c r="H287" s="791"/>
    </row>
    <row r="288" spans="1:11" ht="72" x14ac:dyDescent="0.25">
      <c r="A288" s="740" t="s">
        <v>198</v>
      </c>
      <c r="B288" s="741" t="s">
        <v>859</v>
      </c>
      <c r="C288" s="765" t="s">
        <v>860</v>
      </c>
      <c r="D288" s="743" t="s">
        <v>837</v>
      </c>
      <c r="E288" s="744"/>
      <c r="F288" s="745"/>
      <c r="G288" s="746">
        <f>G296</f>
        <v>0</v>
      </c>
      <c r="H288" s="791"/>
    </row>
    <row r="289" spans="1:8" ht="16.5" customHeight="1" x14ac:dyDescent="0.2">
      <c r="A289" s="747"/>
      <c r="B289" s="748"/>
      <c r="C289" s="748"/>
      <c r="D289" s="748"/>
      <c r="E289" s="748"/>
      <c r="F289" s="748"/>
      <c r="G289" s="749"/>
      <c r="H289" s="791"/>
    </row>
    <row r="290" spans="1:8" ht="16.5" customHeight="1" x14ac:dyDescent="0.2">
      <c r="A290" s="750" t="s">
        <v>142</v>
      </c>
      <c r="B290" s="751"/>
      <c r="C290" s="748" t="s">
        <v>94</v>
      </c>
      <c r="D290" s="748" t="s">
        <v>143</v>
      </c>
      <c r="E290" s="748" t="s">
        <v>144</v>
      </c>
      <c r="F290" s="748" t="s">
        <v>145</v>
      </c>
      <c r="G290" s="749" t="s">
        <v>146</v>
      </c>
      <c r="H290" s="791"/>
    </row>
    <row r="291" spans="1:8" ht="54" x14ac:dyDescent="0.2">
      <c r="A291" s="752" t="s">
        <v>648</v>
      </c>
      <c r="B291" s="753">
        <v>34381</v>
      </c>
      <c r="C291" s="754" t="s">
        <v>1656</v>
      </c>
      <c r="D291" s="755" t="s">
        <v>14</v>
      </c>
      <c r="E291" s="755">
        <v>2.0832999999999999</v>
      </c>
      <c r="F291" s="793"/>
      <c r="G291" s="757">
        <f t="shared" ref="G291:G295" si="26">TRUNC(E291*F291,2)</f>
        <v>0</v>
      </c>
      <c r="H291" s="791"/>
    </row>
    <row r="292" spans="1:8" ht="54" x14ac:dyDescent="0.2">
      <c r="A292" s="752" t="s">
        <v>648</v>
      </c>
      <c r="B292" s="753">
        <v>4377</v>
      </c>
      <c r="C292" s="754" t="s">
        <v>1657</v>
      </c>
      <c r="D292" s="755" t="s">
        <v>14</v>
      </c>
      <c r="E292" s="755">
        <v>24.4</v>
      </c>
      <c r="F292" s="793"/>
      <c r="G292" s="757">
        <f t="shared" si="26"/>
        <v>0</v>
      </c>
      <c r="H292" s="791"/>
    </row>
    <row r="293" spans="1:8" ht="18" x14ac:dyDescent="0.2">
      <c r="A293" s="752" t="s">
        <v>648</v>
      </c>
      <c r="B293" s="753">
        <v>39961</v>
      </c>
      <c r="C293" s="754" t="s">
        <v>1646</v>
      </c>
      <c r="D293" s="755" t="s">
        <v>14</v>
      </c>
      <c r="E293" s="755">
        <v>1.2466999999999999</v>
      </c>
      <c r="F293" s="793"/>
      <c r="G293" s="757">
        <f t="shared" si="26"/>
        <v>0</v>
      </c>
      <c r="H293" s="791"/>
    </row>
    <row r="294" spans="1:8" ht="16.5" customHeight="1" x14ac:dyDescent="0.2">
      <c r="A294" s="752" t="s">
        <v>116</v>
      </c>
      <c r="B294" s="753">
        <v>88309</v>
      </c>
      <c r="C294" s="754" t="s">
        <v>672</v>
      </c>
      <c r="D294" s="755" t="s">
        <v>95</v>
      </c>
      <c r="E294" s="755">
        <v>1.7070000000000001</v>
      </c>
      <c r="F294" s="793"/>
      <c r="G294" s="757">
        <f t="shared" si="26"/>
        <v>0</v>
      </c>
      <c r="H294" s="791"/>
    </row>
    <row r="295" spans="1:8" ht="16.5" customHeight="1" x14ac:dyDescent="0.2">
      <c r="A295" s="752" t="s">
        <v>116</v>
      </c>
      <c r="B295" s="753">
        <v>88316</v>
      </c>
      <c r="C295" s="754" t="s">
        <v>674</v>
      </c>
      <c r="D295" s="755" t="s">
        <v>95</v>
      </c>
      <c r="E295" s="755">
        <v>0.85299999999999998</v>
      </c>
      <c r="F295" s="793"/>
      <c r="G295" s="757">
        <f t="shared" si="26"/>
        <v>0</v>
      </c>
      <c r="H295" s="791"/>
    </row>
    <row r="296" spans="1:8" ht="16.5" customHeight="1" x14ac:dyDescent="0.2">
      <c r="A296" s="759" t="s">
        <v>147</v>
      </c>
      <c r="B296" s="760"/>
      <c r="C296" s="760"/>
      <c r="D296" s="760"/>
      <c r="E296" s="760"/>
      <c r="F296" s="761"/>
      <c r="G296" s="762">
        <f>SUM(G291:G295)</f>
        <v>0</v>
      </c>
      <c r="H296" s="791"/>
    </row>
    <row r="297" spans="1:8" ht="16.5" customHeight="1" x14ac:dyDescent="0.2">
      <c r="A297" s="763"/>
      <c r="B297" s="748"/>
      <c r="C297" s="748"/>
      <c r="D297" s="748"/>
      <c r="E297" s="748"/>
      <c r="F297" s="756"/>
      <c r="G297" s="764"/>
      <c r="H297" s="791"/>
    </row>
    <row r="298" spans="1:8" ht="72" x14ac:dyDescent="0.25">
      <c r="A298" s="740" t="s">
        <v>198</v>
      </c>
      <c r="B298" s="741" t="s">
        <v>861</v>
      </c>
      <c r="C298" s="765" t="s">
        <v>862</v>
      </c>
      <c r="D298" s="743" t="s">
        <v>837</v>
      </c>
      <c r="E298" s="744"/>
      <c r="F298" s="745"/>
      <c r="G298" s="746">
        <f>G306</f>
        <v>0</v>
      </c>
      <c r="H298" s="791"/>
    </row>
    <row r="299" spans="1:8" ht="16.5" customHeight="1" x14ac:dyDescent="0.2">
      <c r="A299" s="747"/>
      <c r="B299" s="748"/>
      <c r="C299" s="748"/>
      <c r="D299" s="748"/>
      <c r="E299" s="748"/>
      <c r="F299" s="748"/>
      <c r="G299" s="749"/>
      <c r="H299" s="791"/>
    </row>
    <row r="300" spans="1:8" ht="16.5" customHeight="1" x14ac:dyDescent="0.2">
      <c r="A300" s="750" t="s">
        <v>142</v>
      </c>
      <c r="B300" s="751"/>
      <c r="C300" s="748" t="s">
        <v>94</v>
      </c>
      <c r="D300" s="748" t="s">
        <v>143</v>
      </c>
      <c r="E300" s="748" t="s">
        <v>144</v>
      </c>
      <c r="F300" s="748" t="s">
        <v>145</v>
      </c>
      <c r="G300" s="749" t="s">
        <v>146</v>
      </c>
      <c r="H300" s="791"/>
    </row>
    <row r="301" spans="1:8" ht="54" x14ac:dyDescent="0.2">
      <c r="A301" s="752" t="s">
        <v>648</v>
      </c>
      <c r="B301" s="753">
        <v>34381</v>
      </c>
      <c r="C301" s="754" t="s">
        <v>1656</v>
      </c>
      <c r="D301" s="755" t="s">
        <v>14</v>
      </c>
      <c r="E301" s="755">
        <v>2.0832999999999999</v>
      </c>
      <c r="F301" s="793"/>
      <c r="G301" s="757">
        <f t="shared" ref="G301:G305" si="27">TRUNC(E301*F301,2)</f>
        <v>0</v>
      </c>
      <c r="H301" s="791"/>
    </row>
    <row r="302" spans="1:8" ht="54" x14ac:dyDescent="0.2">
      <c r="A302" s="752" t="s">
        <v>648</v>
      </c>
      <c r="B302" s="753">
        <v>4377</v>
      </c>
      <c r="C302" s="754" t="s">
        <v>1657</v>
      </c>
      <c r="D302" s="755" t="s">
        <v>14</v>
      </c>
      <c r="E302" s="755">
        <v>24.4</v>
      </c>
      <c r="F302" s="793"/>
      <c r="G302" s="757">
        <f t="shared" si="27"/>
        <v>0</v>
      </c>
      <c r="H302" s="791"/>
    </row>
    <row r="303" spans="1:8" ht="16.5" customHeight="1" x14ac:dyDescent="0.2">
      <c r="A303" s="752" t="s">
        <v>648</v>
      </c>
      <c r="B303" s="753">
        <v>39961</v>
      </c>
      <c r="C303" s="754" t="s">
        <v>1646</v>
      </c>
      <c r="D303" s="755" t="s">
        <v>14</v>
      </c>
      <c r="E303" s="755">
        <v>1.2466999999999999</v>
      </c>
      <c r="F303" s="793"/>
      <c r="G303" s="757">
        <f t="shared" si="27"/>
        <v>0</v>
      </c>
      <c r="H303" s="791"/>
    </row>
    <row r="304" spans="1:8" ht="16.5" customHeight="1" x14ac:dyDescent="0.2">
      <c r="A304" s="752" t="s">
        <v>116</v>
      </c>
      <c r="B304" s="753">
        <v>88309</v>
      </c>
      <c r="C304" s="754" t="s">
        <v>672</v>
      </c>
      <c r="D304" s="755" t="s">
        <v>95</v>
      </c>
      <c r="E304" s="755">
        <v>1.7070000000000001</v>
      </c>
      <c r="F304" s="793"/>
      <c r="G304" s="757">
        <f t="shared" si="27"/>
        <v>0</v>
      </c>
      <c r="H304" s="791"/>
    </row>
    <row r="305" spans="1:8" ht="16.5" customHeight="1" x14ac:dyDescent="0.2">
      <c r="A305" s="752" t="s">
        <v>116</v>
      </c>
      <c r="B305" s="753">
        <v>88316</v>
      </c>
      <c r="C305" s="754" t="s">
        <v>674</v>
      </c>
      <c r="D305" s="755" t="s">
        <v>95</v>
      </c>
      <c r="E305" s="755">
        <v>0.85299999999999998</v>
      </c>
      <c r="F305" s="793"/>
      <c r="G305" s="757">
        <f t="shared" si="27"/>
        <v>0</v>
      </c>
      <c r="H305" s="791"/>
    </row>
    <row r="306" spans="1:8" ht="16.5" customHeight="1" x14ac:dyDescent="0.2">
      <c r="A306" s="759" t="s">
        <v>147</v>
      </c>
      <c r="B306" s="760"/>
      <c r="C306" s="760"/>
      <c r="D306" s="760"/>
      <c r="E306" s="760"/>
      <c r="F306" s="761"/>
      <c r="G306" s="762">
        <f>SUM(G301:G305)</f>
        <v>0</v>
      </c>
      <c r="H306" s="791"/>
    </row>
    <row r="307" spans="1:8" ht="16.5" customHeight="1" x14ac:dyDescent="0.2">
      <c r="A307" s="763"/>
      <c r="B307" s="748"/>
      <c r="C307" s="748"/>
      <c r="D307" s="748"/>
      <c r="E307" s="748"/>
      <c r="F307" s="756"/>
      <c r="G307" s="764"/>
      <c r="H307" s="791"/>
    </row>
    <row r="308" spans="1:8" ht="72" x14ac:dyDescent="0.25">
      <c r="A308" s="740" t="s">
        <v>198</v>
      </c>
      <c r="B308" s="741" t="s">
        <v>863</v>
      </c>
      <c r="C308" s="765" t="s">
        <v>864</v>
      </c>
      <c r="D308" s="743" t="s">
        <v>837</v>
      </c>
      <c r="E308" s="744"/>
      <c r="F308" s="745"/>
      <c r="G308" s="746">
        <f>G316</f>
        <v>0</v>
      </c>
      <c r="H308" s="791"/>
    </row>
    <row r="309" spans="1:8" ht="16.5" customHeight="1" x14ac:dyDescent="0.2">
      <c r="A309" s="747"/>
      <c r="B309" s="748"/>
      <c r="C309" s="748"/>
      <c r="D309" s="748"/>
      <c r="E309" s="748"/>
      <c r="F309" s="748"/>
      <c r="G309" s="749"/>
      <c r="H309" s="791"/>
    </row>
    <row r="310" spans="1:8" ht="16.5" customHeight="1" x14ac:dyDescent="0.2">
      <c r="A310" s="750" t="s">
        <v>142</v>
      </c>
      <c r="B310" s="751"/>
      <c r="C310" s="748" t="s">
        <v>94</v>
      </c>
      <c r="D310" s="748" t="s">
        <v>143</v>
      </c>
      <c r="E310" s="748" t="s">
        <v>144</v>
      </c>
      <c r="F310" s="748" t="s">
        <v>145</v>
      </c>
      <c r="G310" s="749" t="s">
        <v>146</v>
      </c>
      <c r="H310" s="791"/>
    </row>
    <row r="311" spans="1:8" ht="54" x14ac:dyDescent="0.2">
      <c r="A311" s="752" t="s">
        <v>648</v>
      </c>
      <c r="B311" s="753">
        <v>34381</v>
      </c>
      <c r="C311" s="754" t="s">
        <v>1656</v>
      </c>
      <c r="D311" s="755" t="s">
        <v>14</v>
      </c>
      <c r="E311" s="755">
        <v>2.0832999999999999</v>
      </c>
      <c r="F311" s="793"/>
      <c r="G311" s="757">
        <f t="shared" ref="G311:G315" si="28">TRUNC(E311*F311,2)</f>
        <v>0</v>
      </c>
      <c r="H311" s="791"/>
    </row>
    <row r="312" spans="1:8" ht="54" x14ac:dyDescent="0.2">
      <c r="A312" s="752" t="s">
        <v>648</v>
      </c>
      <c r="B312" s="753">
        <v>4377</v>
      </c>
      <c r="C312" s="754" t="s">
        <v>1657</v>
      </c>
      <c r="D312" s="755" t="s">
        <v>14</v>
      </c>
      <c r="E312" s="755">
        <v>24.4</v>
      </c>
      <c r="F312" s="793"/>
      <c r="G312" s="757">
        <f t="shared" si="28"/>
        <v>0</v>
      </c>
      <c r="H312" s="791"/>
    </row>
    <row r="313" spans="1:8" ht="18" x14ac:dyDescent="0.2">
      <c r="A313" s="752" t="s">
        <v>648</v>
      </c>
      <c r="B313" s="753">
        <v>39961</v>
      </c>
      <c r="C313" s="754" t="s">
        <v>1646</v>
      </c>
      <c r="D313" s="755" t="s">
        <v>14</v>
      </c>
      <c r="E313" s="755">
        <v>1.2466999999999999</v>
      </c>
      <c r="F313" s="793"/>
      <c r="G313" s="757">
        <f t="shared" si="28"/>
        <v>0</v>
      </c>
      <c r="H313" s="791"/>
    </row>
    <row r="314" spans="1:8" ht="16.5" customHeight="1" x14ac:dyDescent="0.2">
      <c r="A314" s="752" t="s">
        <v>116</v>
      </c>
      <c r="B314" s="753">
        <v>88309</v>
      </c>
      <c r="C314" s="754" t="s">
        <v>672</v>
      </c>
      <c r="D314" s="755" t="s">
        <v>95</v>
      </c>
      <c r="E314" s="755">
        <v>1.7070000000000001</v>
      </c>
      <c r="F314" s="793"/>
      <c r="G314" s="757">
        <f t="shared" si="28"/>
        <v>0</v>
      </c>
      <c r="H314" s="791"/>
    </row>
    <row r="315" spans="1:8" ht="16.5" customHeight="1" x14ac:dyDescent="0.2">
      <c r="A315" s="752" t="s">
        <v>116</v>
      </c>
      <c r="B315" s="753">
        <v>88316</v>
      </c>
      <c r="C315" s="754" t="s">
        <v>674</v>
      </c>
      <c r="D315" s="755" t="s">
        <v>95</v>
      </c>
      <c r="E315" s="755">
        <v>0.85299999999999998</v>
      </c>
      <c r="F315" s="793"/>
      <c r="G315" s="757">
        <f t="shared" si="28"/>
        <v>0</v>
      </c>
      <c r="H315" s="791"/>
    </row>
    <row r="316" spans="1:8" ht="16.5" customHeight="1" x14ac:dyDescent="0.2">
      <c r="A316" s="759" t="s">
        <v>147</v>
      </c>
      <c r="B316" s="760"/>
      <c r="C316" s="760"/>
      <c r="D316" s="760"/>
      <c r="E316" s="760"/>
      <c r="F316" s="761"/>
      <c r="G316" s="762">
        <f>SUM(G311:G315)</f>
        <v>0</v>
      </c>
      <c r="H316" s="791"/>
    </row>
    <row r="317" spans="1:8" ht="16.5" customHeight="1" x14ac:dyDescent="0.2">
      <c r="A317" s="763"/>
      <c r="B317" s="748"/>
      <c r="C317" s="748"/>
      <c r="D317" s="748"/>
      <c r="E317" s="748"/>
      <c r="F317" s="756"/>
      <c r="G317" s="764"/>
      <c r="H317" s="791"/>
    </row>
    <row r="318" spans="1:8" ht="72" x14ac:dyDescent="0.25">
      <c r="A318" s="740" t="s">
        <v>198</v>
      </c>
      <c r="B318" s="741" t="s">
        <v>865</v>
      </c>
      <c r="C318" s="765" t="s">
        <v>866</v>
      </c>
      <c r="D318" s="743" t="s">
        <v>837</v>
      </c>
      <c r="E318" s="744"/>
      <c r="F318" s="745"/>
      <c r="G318" s="746">
        <f>G326</f>
        <v>0</v>
      </c>
      <c r="H318" s="791"/>
    </row>
    <row r="319" spans="1:8" ht="16.5" customHeight="1" x14ac:dyDescent="0.2">
      <c r="A319" s="747"/>
      <c r="B319" s="748"/>
      <c r="C319" s="748"/>
      <c r="D319" s="748"/>
      <c r="E319" s="748"/>
      <c r="F319" s="748"/>
      <c r="G319" s="749"/>
      <c r="H319" s="791"/>
    </row>
    <row r="320" spans="1:8" ht="16.5" customHeight="1" x14ac:dyDescent="0.2">
      <c r="A320" s="750" t="s">
        <v>142</v>
      </c>
      <c r="B320" s="751"/>
      <c r="C320" s="748" t="s">
        <v>94</v>
      </c>
      <c r="D320" s="748" t="s">
        <v>143</v>
      </c>
      <c r="E320" s="748" t="s">
        <v>144</v>
      </c>
      <c r="F320" s="748" t="s">
        <v>145</v>
      </c>
      <c r="G320" s="749" t="s">
        <v>146</v>
      </c>
      <c r="H320" s="791"/>
    </row>
    <row r="321" spans="1:8" ht="54" x14ac:dyDescent="0.2">
      <c r="A321" s="752" t="s">
        <v>648</v>
      </c>
      <c r="B321" s="753">
        <v>34381</v>
      </c>
      <c r="C321" s="754" t="s">
        <v>1656</v>
      </c>
      <c r="D321" s="755" t="s">
        <v>14</v>
      </c>
      <c r="E321" s="755">
        <v>2.0832999999999999</v>
      </c>
      <c r="F321" s="793"/>
      <c r="G321" s="757">
        <f t="shared" ref="G321:G325" si="29">TRUNC(E321*F321,2)</f>
        <v>0</v>
      </c>
      <c r="H321" s="791"/>
    </row>
    <row r="322" spans="1:8" ht="54" x14ac:dyDescent="0.2">
      <c r="A322" s="752" t="s">
        <v>648</v>
      </c>
      <c r="B322" s="753">
        <v>4377</v>
      </c>
      <c r="C322" s="754" t="s">
        <v>1657</v>
      </c>
      <c r="D322" s="755" t="s">
        <v>14</v>
      </c>
      <c r="E322" s="755">
        <v>24.4</v>
      </c>
      <c r="F322" s="793"/>
      <c r="G322" s="757">
        <f t="shared" si="29"/>
        <v>0</v>
      </c>
      <c r="H322" s="791"/>
    </row>
    <row r="323" spans="1:8" ht="16.5" customHeight="1" x14ac:dyDescent="0.2">
      <c r="A323" s="752" t="s">
        <v>648</v>
      </c>
      <c r="B323" s="753">
        <v>39961</v>
      </c>
      <c r="C323" s="754" t="s">
        <v>1646</v>
      </c>
      <c r="D323" s="755" t="s">
        <v>14</v>
      </c>
      <c r="E323" s="755">
        <v>1.2466999999999999</v>
      </c>
      <c r="F323" s="793"/>
      <c r="G323" s="757">
        <f t="shared" si="29"/>
        <v>0</v>
      </c>
      <c r="H323" s="791"/>
    </row>
    <row r="324" spans="1:8" ht="16.5" customHeight="1" x14ac:dyDescent="0.2">
      <c r="A324" s="752" t="s">
        <v>116</v>
      </c>
      <c r="B324" s="753">
        <v>88309</v>
      </c>
      <c r="C324" s="754" t="s">
        <v>672</v>
      </c>
      <c r="D324" s="755" t="s">
        <v>95</v>
      </c>
      <c r="E324" s="755">
        <v>1.7070000000000001</v>
      </c>
      <c r="F324" s="793"/>
      <c r="G324" s="757">
        <f t="shared" si="29"/>
        <v>0</v>
      </c>
      <c r="H324" s="791"/>
    </row>
    <row r="325" spans="1:8" ht="16.5" customHeight="1" x14ac:dyDescent="0.2">
      <c r="A325" s="752" t="s">
        <v>116</v>
      </c>
      <c r="B325" s="753">
        <v>88316</v>
      </c>
      <c r="C325" s="754" t="s">
        <v>674</v>
      </c>
      <c r="D325" s="755" t="s">
        <v>95</v>
      </c>
      <c r="E325" s="755">
        <v>0.85299999999999998</v>
      </c>
      <c r="F325" s="793"/>
      <c r="G325" s="757">
        <f t="shared" si="29"/>
        <v>0</v>
      </c>
      <c r="H325" s="791"/>
    </row>
    <row r="326" spans="1:8" ht="16.5" customHeight="1" x14ac:dyDescent="0.2">
      <c r="A326" s="759" t="s">
        <v>147</v>
      </c>
      <c r="B326" s="760"/>
      <c r="C326" s="760"/>
      <c r="D326" s="760"/>
      <c r="E326" s="760"/>
      <c r="F326" s="761"/>
      <c r="G326" s="762">
        <f>SUM(G321:G325)</f>
        <v>0</v>
      </c>
      <c r="H326" s="791"/>
    </row>
    <row r="327" spans="1:8" ht="16.5" customHeight="1" x14ac:dyDescent="0.2">
      <c r="A327" s="763"/>
      <c r="B327" s="748"/>
      <c r="C327" s="748"/>
      <c r="D327" s="748"/>
      <c r="E327" s="748"/>
      <c r="F327" s="756"/>
      <c r="G327" s="764"/>
      <c r="H327" s="791"/>
    </row>
    <row r="328" spans="1:8" ht="72" x14ac:dyDescent="0.25">
      <c r="A328" s="740" t="s">
        <v>198</v>
      </c>
      <c r="B328" s="741" t="s">
        <v>867</v>
      </c>
      <c r="C328" s="765" t="s">
        <v>868</v>
      </c>
      <c r="D328" s="743" t="s">
        <v>842</v>
      </c>
      <c r="E328" s="744"/>
      <c r="F328" s="745"/>
      <c r="G328" s="746">
        <f>G336</f>
        <v>0</v>
      </c>
      <c r="H328" s="791"/>
    </row>
    <row r="329" spans="1:8" ht="16.5" customHeight="1" x14ac:dyDescent="0.2">
      <c r="A329" s="747"/>
      <c r="B329" s="748"/>
      <c r="C329" s="748"/>
      <c r="D329" s="748"/>
      <c r="E329" s="748"/>
      <c r="F329" s="748"/>
      <c r="G329" s="749"/>
      <c r="H329" s="791"/>
    </row>
    <row r="330" spans="1:8" ht="16.5" customHeight="1" x14ac:dyDescent="0.2">
      <c r="A330" s="750" t="s">
        <v>142</v>
      </c>
      <c r="B330" s="751"/>
      <c r="C330" s="748" t="s">
        <v>94</v>
      </c>
      <c r="D330" s="748" t="s">
        <v>143</v>
      </c>
      <c r="E330" s="748" t="s">
        <v>144</v>
      </c>
      <c r="F330" s="748" t="s">
        <v>145</v>
      </c>
      <c r="G330" s="749" t="s">
        <v>146</v>
      </c>
      <c r="H330" s="791"/>
    </row>
    <row r="331" spans="1:8" ht="54" x14ac:dyDescent="0.2">
      <c r="A331" s="752" t="s">
        <v>648</v>
      </c>
      <c r="B331" s="753">
        <v>34381</v>
      </c>
      <c r="C331" s="754" t="s">
        <v>1656</v>
      </c>
      <c r="D331" s="755" t="s">
        <v>14</v>
      </c>
      <c r="E331" s="755">
        <v>2.0832999999999999</v>
      </c>
      <c r="F331" s="793"/>
      <c r="G331" s="757">
        <f t="shared" ref="G331:G335" si="30">TRUNC(E331*F331,2)</f>
        <v>0</v>
      </c>
      <c r="H331" s="791"/>
    </row>
    <row r="332" spans="1:8" ht="54" x14ac:dyDescent="0.2">
      <c r="A332" s="752" t="s">
        <v>648</v>
      </c>
      <c r="B332" s="753">
        <v>4377</v>
      </c>
      <c r="C332" s="754" t="s">
        <v>1657</v>
      </c>
      <c r="D332" s="755" t="s">
        <v>14</v>
      </c>
      <c r="E332" s="755">
        <v>24.4</v>
      </c>
      <c r="F332" s="793"/>
      <c r="G332" s="757">
        <f t="shared" si="30"/>
        <v>0</v>
      </c>
      <c r="H332" s="791"/>
    </row>
    <row r="333" spans="1:8" ht="16.5" customHeight="1" x14ac:dyDescent="0.2">
      <c r="A333" s="752" t="s">
        <v>648</v>
      </c>
      <c r="B333" s="753">
        <v>39961</v>
      </c>
      <c r="C333" s="754" t="s">
        <v>1646</v>
      </c>
      <c r="D333" s="755" t="s">
        <v>14</v>
      </c>
      <c r="E333" s="755">
        <v>1.2466999999999999</v>
      </c>
      <c r="F333" s="793"/>
      <c r="G333" s="757">
        <f t="shared" si="30"/>
        <v>0</v>
      </c>
      <c r="H333" s="791"/>
    </row>
    <row r="334" spans="1:8" ht="16.5" customHeight="1" x14ac:dyDescent="0.2">
      <c r="A334" s="752" t="s">
        <v>116</v>
      </c>
      <c r="B334" s="753">
        <v>88309</v>
      </c>
      <c r="C334" s="754" t="s">
        <v>672</v>
      </c>
      <c r="D334" s="755" t="s">
        <v>95</v>
      </c>
      <c r="E334" s="755">
        <v>1.7070000000000001</v>
      </c>
      <c r="F334" s="793"/>
      <c r="G334" s="757">
        <f t="shared" si="30"/>
        <v>0</v>
      </c>
      <c r="H334" s="791"/>
    </row>
    <row r="335" spans="1:8" ht="16.5" customHeight="1" x14ac:dyDescent="0.2">
      <c r="A335" s="752" t="s">
        <v>116</v>
      </c>
      <c r="B335" s="753">
        <v>88316</v>
      </c>
      <c r="C335" s="754" t="s">
        <v>674</v>
      </c>
      <c r="D335" s="755" t="s">
        <v>95</v>
      </c>
      <c r="E335" s="755">
        <v>0.85299999999999998</v>
      </c>
      <c r="F335" s="793"/>
      <c r="G335" s="757">
        <f t="shared" si="30"/>
        <v>0</v>
      </c>
      <c r="H335" s="791"/>
    </row>
    <row r="336" spans="1:8" ht="16.5" customHeight="1" x14ac:dyDescent="0.2">
      <c r="A336" s="759" t="s">
        <v>147</v>
      </c>
      <c r="B336" s="760"/>
      <c r="C336" s="760"/>
      <c r="D336" s="760"/>
      <c r="E336" s="760"/>
      <c r="F336" s="761"/>
      <c r="G336" s="762">
        <f>SUM(G331:G335)</f>
        <v>0</v>
      </c>
      <c r="H336" s="791"/>
    </row>
    <row r="337" spans="1:8" ht="16.5" customHeight="1" x14ac:dyDescent="0.2">
      <c r="A337" s="763"/>
      <c r="B337" s="748"/>
      <c r="C337" s="748"/>
      <c r="D337" s="748"/>
      <c r="E337" s="748"/>
      <c r="F337" s="756"/>
      <c r="G337" s="764"/>
      <c r="H337" s="791"/>
    </row>
    <row r="338" spans="1:8" ht="72" x14ac:dyDescent="0.25">
      <c r="A338" s="740" t="s">
        <v>198</v>
      </c>
      <c r="B338" s="741" t="s">
        <v>869</v>
      </c>
      <c r="C338" s="765" t="s">
        <v>870</v>
      </c>
      <c r="D338" s="743" t="s">
        <v>837</v>
      </c>
      <c r="E338" s="744"/>
      <c r="F338" s="745"/>
      <c r="G338" s="746">
        <f>G346</f>
        <v>0</v>
      </c>
      <c r="H338" s="791"/>
    </row>
    <row r="339" spans="1:8" ht="16.5" customHeight="1" x14ac:dyDescent="0.2">
      <c r="A339" s="747"/>
      <c r="B339" s="748"/>
      <c r="C339" s="748"/>
      <c r="D339" s="748"/>
      <c r="E339" s="748"/>
      <c r="F339" s="748"/>
      <c r="G339" s="749"/>
      <c r="H339" s="791"/>
    </row>
    <row r="340" spans="1:8" ht="16.5" customHeight="1" x14ac:dyDescent="0.2">
      <c r="A340" s="750" t="s">
        <v>142</v>
      </c>
      <c r="B340" s="751"/>
      <c r="C340" s="748" t="s">
        <v>94</v>
      </c>
      <c r="D340" s="748" t="s">
        <v>143</v>
      </c>
      <c r="E340" s="748" t="s">
        <v>144</v>
      </c>
      <c r="F340" s="748" t="s">
        <v>145</v>
      </c>
      <c r="G340" s="749" t="s">
        <v>146</v>
      </c>
      <c r="H340" s="791"/>
    </row>
    <row r="341" spans="1:8" ht="54" x14ac:dyDescent="0.2">
      <c r="A341" s="752" t="s">
        <v>648</v>
      </c>
      <c r="B341" s="753">
        <v>34381</v>
      </c>
      <c r="C341" s="754" t="s">
        <v>1656</v>
      </c>
      <c r="D341" s="755" t="s">
        <v>14</v>
      </c>
      <c r="E341" s="755">
        <v>2.0832999999999999</v>
      </c>
      <c r="F341" s="793"/>
      <c r="G341" s="757">
        <f t="shared" ref="G341:G345" si="31">TRUNC(E341*F341,2)</f>
        <v>0</v>
      </c>
      <c r="H341" s="791"/>
    </row>
    <row r="342" spans="1:8" ht="54" x14ac:dyDescent="0.2">
      <c r="A342" s="752" t="s">
        <v>648</v>
      </c>
      <c r="B342" s="753">
        <v>4377</v>
      </c>
      <c r="C342" s="754" t="s">
        <v>1657</v>
      </c>
      <c r="D342" s="755" t="s">
        <v>14</v>
      </c>
      <c r="E342" s="755">
        <v>24.4</v>
      </c>
      <c r="F342" s="793"/>
      <c r="G342" s="757">
        <f t="shared" si="31"/>
        <v>0</v>
      </c>
      <c r="H342" s="791"/>
    </row>
    <row r="343" spans="1:8" ht="16.5" customHeight="1" x14ac:dyDescent="0.2">
      <c r="A343" s="752" t="s">
        <v>648</v>
      </c>
      <c r="B343" s="753">
        <v>39961</v>
      </c>
      <c r="C343" s="754" t="s">
        <v>1646</v>
      </c>
      <c r="D343" s="755" t="s">
        <v>14</v>
      </c>
      <c r="E343" s="755">
        <v>1.2466999999999999</v>
      </c>
      <c r="F343" s="793"/>
      <c r="G343" s="757">
        <f t="shared" si="31"/>
        <v>0</v>
      </c>
      <c r="H343" s="791"/>
    </row>
    <row r="344" spans="1:8" ht="16.5" customHeight="1" x14ac:dyDescent="0.2">
      <c r="A344" s="752" t="s">
        <v>116</v>
      </c>
      <c r="B344" s="753">
        <v>88309</v>
      </c>
      <c r="C344" s="754" t="s">
        <v>672</v>
      </c>
      <c r="D344" s="755" t="s">
        <v>95</v>
      </c>
      <c r="E344" s="755">
        <v>1.7070000000000001</v>
      </c>
      <c r="F344" s="793"/>
      <c r="G344" s="757">
        <f t="shared" si="31"/>
        <v>0</v>
      </c>
      <c r="H344" s="791"/>
    </row>
    <row r="345" spans="1:8" ht="16.5" customHeight="1" x14ac:dyDescent="0.2">
      <c r="A345" s="752" t="s">
        <v>116</v>
      </c>
      <c r="B345" s="753">
        <v>88316</v>
      </c>
      <c r="C345" s="754" t="s">
        <v>674</v>
      </c>
      <c r="D345" s="755" t="s">
        <v>95</v>
      </c>
      <c r="E345" s="755">
        <v>0.85299999999999998</v>
      </c>
      <c r="F345" s="793"/>
      <c r="G345" s="757">
        <f t="shared" si="31"/>
        <v>0</v>
      </c>
      <c r="H345" s="791"/>
    </row>
    <row r="346" spans="1:8" ht="16.5" customHeight="1" x14ac:dyDescent="0.2">
      <c r="A346" s="759" t="s">
        <v>147</v>
      </c>
      <c r="B346" s="760"/>
      <c r="C346" s="760"/>
      <c r="D346" s="760"/>
      <c r="E346" s="760"/>
      <c r="F346" s="761"/>
      <c r="G346" s="762">
        <f>SUM(G341:G345)</f>
        <v>0</v>
      </c>
      <c r="H346" s="791"/>
    </row>
    <row r="347" spans="1:8" ht="16.5" customHeight="1" x14ac:dyDescent="0.2">
      <c r="A347" s="763"/>
      <c r="B347" s="748"/>
      <c r="C347" s="748"/>
      <c r="D347" s="748"/>
      <c r="E347" s="748"/>
      <c r="F347" s="756"/>
      <c r="G347" s="764"/>
      <c r="H347" s="791"/>
    </row>
    <row r="348" spans="1:8" ht="36" x14ac:dyDescent="0.25">
      <c r="A348" s="740" t="s">
        <v>198</v>
      </c>
      <c r="B348" s="741" t="s">
        <v>871</v>
      </c>
      <c r="C348" s="765" t="s">
        <v>872</v>
      </c>
      <c r="D348" s="743" t="s">
        <v>837</v>
      </c>
      <c r="E348" s="744"/>
      <c r="F348" s="745"/>
      <c r="G348" s="746">
        <f>G355</f>
        <v>0</v>
      </c>
      <c r="H348" s="791"/>
    </row>
    <row r="349" spans="1:8" ht="16.5" customHeight="1" x14ac:dyDescent="0.2">
      <c r="A349" s="747"/>
      <c r="B349" s="748"/>
      <c r="C349" s="748"/>
      <c r="D349" s="748"/>
      <c r="E349" s="748"/>
      <c r="F349" s="748"/>
      <c r="G349" s="749"/>
      <c r="H349" s="791"/>
    </row>
    <row r="350" spans="1:8" ht="16.5" customHeight="1" x14ac:dyDescent="0.2">
      <c r="A350" s="750" t="s">
        <v>142</v>
      </c>
      <c r="B350" s="751"/>
      <c r="C350" s="748" t="s">
        <v>94</v>
      </c>
      <c r="D350" s="748" t="s">
        <v>143</v>
      </c>
      <c r="E350" s="748" t="s">
        <v>144</v>
      </c>
      <c r="F350" s="748" t="s">
        <v>145</v>
      </c>
      <c r="G350" s="749" t="s">
        <v>146</v>
      </c>
      <c r="H350" s="791"/>
    </row>
    <row r="351" spans="1:8" ht="36" x14ac:dyDescent="0.2">
      <c r="A351" s="752" t="s">
        <v>648</v>
      </c>
      <c r="B351" s="753">
        <v>10932</v>
      </c>
      <c r="C351" s="754" t="s">
        <v>1659</v>
      </c>
      <c r="D351" s="755" t="s">
        <v>107</v>
      </c>
      <c r="E351" s="755">
        <v>1</v>
      </c>
      <c r="F351" s="793"/>
      <c r="G351" s="757">
        <f t="shared" ref="G351:G354" si="32">TRUNC(E351*F351,2)</f>
        <v>0</v>
      </c>
      <c r="H351" s="791"/>
    </row>
    <row r="352" spans="1:8" ht="36" x14ac:dyDescent="0.2">
      <c r="A352" s="752" t="s">
        <v>116</v>
      </c>
      <c r="B352" s="753">
        <v>88241</v>
      </c>
      <c r="C352" s="754" t="s">
        <v>1660</v>
      </c>
      <c r="D352" s="755" t="s">
        <v>95</v>
      </c>
      <c r="E352" s="755">
        <v>1.5</v>
      </c>
      <c r="F352" s="793"/>
      <c r="G352" s="757">
        <f t="shared" si="32"/>
        <v>0</v>
      </c>
      <c r="H352" s="791"/>
    </row>
    <row r="353" spans="1:8" ht="16.5" customHeight="1" x14ac:dyDescent="0.2">
      <c r="A353" s="752" t="s">
        <v>116</v>
      </c>
      <c r="B353" s="753">
        <v>88315</v>
      </c>
      <c r="C353" s="754" t="s">
        <v>685</v>
      </c>
      <c r="D353" s="755" t="s">
        <v>95</v>
      </c>
      <c r="E353" s="755">
        <v>2.5</v>
      </c>
      <c r="F353" s="793"/>
      <c r="G353" s="757">
        <f t="shared" si="32"/>
        <v>0</v>
      </c>
      <c r="H353" s="791"/>
    </row>
    <row r="354" spans="1:8" ht="16.5" customHeight="1" x14ac:dyDescent="0.2">
      <c r="A354" s="752" t="s">
        <v>116</v>
      </c>
      <c r="B354" s="753">
        <v>94589</v>
      </c>
      <c r="C354" s="754" t="s">
        <v>1661</v>
      </c>
      <c r="D354" s="755" t="s">
        <v>127</v>
      </c>
      <c r="E354" s="755">
        <v>2.5</v>
      </c>
      <c r="F354" s="793"/>
      <c r="G354" s="757">
        <f t="shared" si="32"/>
        <v>0</v>
      </c>
      <c r="H354" s="791"/>
    </row>
    <row r="355" spans="1:8" ht="16.5" customHeight="1" x14ac:dyDescent="0.2">
      <c r="A355" s="759" t="s">
        <v>147</v>
      </c>
      <c r="B355" s="760"/>
      <c r="C355" s="760"/>
      <c r="D355" s="760"/>
      <c r="E355" s="760"/>
      <c r="F355" s="761"/>
      <c r="G355" s="762">
        <f>SUM(G351:G354)</f>
        <v>0</v>
      </c>
      <c r="H355" s="791"/>
    </row>
    <row r="356" spans="1:8" ht="16.5" customHeight="1" x14ac:dyDescent="0.2">
      <c r="A356" s="763"/>
      <c r="B356" s="748"/>
      <c r="C356" s="748"/>
      <c r="D356" s="748"/>
      <c r="E356" s="748"/>
      <c r="F356" s="756"/>
      <c r="G356" s="764"/>
      <c r="H356" s="791"/>
    </row>
    <row r="357" spans="1:8" ht="36" x14ac:dyDescent="0.25">
      <c r="A357" s="740" t="s">
        <v>198</v>
      </c>
      <c r="B357" s="741" t="s">
        <v>873</v>
      </c>
      <c r="C357" s="765" t="s">
        <v>874</v>
      </c>
      <c r="D357" s="743" t="s">
        <v>837</v>
      </c>
      <c r="E357" s="744"/>
      <c r="F357" s="745"/>
      <c r="G357" s="746">
        <f>G364</f>
        <v>0</v>
      </c>
      <c r="H357" s="791"/>
    </row>
    <row r="358" spans="1:8" ht="16.5" customHeight="1" x14ac:dyDescent="0.2">
      <c r="A358" s="747"/>
      <c r="B358" s="748"/>
      <c r="C358" s="748"/>
      <c r="D358" s="748"/>
      <c r="E358" s="748"/>
      <c r="F358" s="748"/>
      <c r="G358" s="749"/>
      <c r="H358" s="791"/>
    </row>
    <row r="359" spans="1:8" ht="16.5" customHeight="1" x14ac:dyDescent="0.2">
      <c r="A359" s="750" t="s">
        <v>142</v>
      </c>
      <c r="B359" s="751"/>
      <c r="C359" s="748" t="s">
        <v>94</v>
      </c>
      <c r="D359" s="748" t="s">
        <v>143</v>
      </c>
      <c r="E359" s="748" t="s">
        <v>144</v>
      </c>
      <c r="F359" s="748" t="s">
        <v>145</v>
      </c>
      <c r="G359" s="749" t="s">
        <v>146</v>
      </c>
      <c r="H359" s="791"/>
    </row>
    <row r="360" spans="1:8" ht="16.5" customHeight="1" x14ac:dyDescent="0.2">
      <c r="A360" s="752" t="s">
        <v>648</v>
      </c>
      <c r="B360" s="753">
        <v>10932</v>
      </c>
      <c r="C360" s="754" t="s">
        <v>1659</v>
      </c>
      <c r="D360" s="755" t="s">
        <v>107</v>
      </c>
      <c r="E360" s="755">
        <v>1</v>
      </c>
      <c r="F360" s="793"/>
      <c r="G360" s="757">
        <f t="shared" ref="G360:G363" si="33">TRUNC(E360*F360,2)</f>
        <v>0</v>
      </c>
      <c r="H360" s="791"/>
    </row>
    <row r="361" spans="1:8" ht="16.5" customHeight="1" x14ac:dyDescent="0.2">
      <c r="A361" s="752" t="s">
        <v>116</v>
      </c>
      <c r="B361" s="753">
        <v>88241</v>
      </c>
      <c r="C361" s="754" t="s">
        <v>1660</v>
      </c>
      <c r="D361" s="755" t="s">
        <v>95</v>
      </c>
      <c r="E361" s="755">
        <v>1.5</v>
      </c>
      <c r="F361" s="793"/>
      <c r="G361" s="757">
        <f t="shared" si="33"/>
        <v>0</v>
      </c>
      <c r="H361" s="791"/>
    </row>
    <row r="362" spans="1:8" ht="16.5" customHeight="1" x14ac:dyDescent="0.2">
      <c r="A362" s="752" t="s">
        <v>116</v>
      </c>
      <c r="B362" s="753">
        <v>88315</v>
      </c>
      <c r="C362" s="754" t="s">
        <v>685</v>
      </c>
      <c r="D362" s="755" t="s">
        <v>95</v>
      </c>
      <c r="E362" s="755">
        <v>2.5</v>
      </c>
      <c r="F362" s="793"/>
      <c r="G362" s="757">
        <f t="shared" si="33"/>
        <v>0</v>
      </c>
      <c r="H362" s="791"/>
    </row>
    <row r="363" spans="1:8" ht="16.5" customHeight="1" x14ac:dyDescent="0.2">
      <c r="A363" s="752" t="s">
        <v>116</v>
      </c>
      <c r="B363" s="753">
        <v>94589</v>
      </c>
      <c r="C363" s="754" t="s">
        <v>1661</v>
      </c>
      <c r="D363" s="755" t="s">
        <v>127</v>
      </c>
      <c r="E363" s="755">
        <v>2.5</v>
      </c>
      <c r="F363" s="793"/>
      <c r="G363" s="757">
        <f t="shared" si="33"/>
        <v>0</v>
      </c>
      <c r="H363" s="791"/>
    </row>
    <row r="364" spans="1:8" ht="16.5" customHeight="1" x14ac:dyDescent="0.2">
      <c r="A364" s="759" t="s">
        <v>147</v>
      </c>
      <c r="B364" s="760"/>
      <c r="C364" s="760"/>
      <c r="D364" s="760"/>
      <c r="E364" s="760"/>
      <c r="F364" s="761"/>
      <c r="G364" s="762">
        <f>SUM(G360:G363)</f>
        <v>0</v>
      </c>
      <c r="H364" s="791"/>
    </row>
    <row r="365" spans="1:8" ht="16.5" customHeight="1" x14ac:dyDescent="0.2">
      <c r="A365" s="763"/>
      <c r="B365" s="748"/>
      <c r="C365" s="748"/>
      <c r="D365" s="748"/>
      <c r="E365" s="748"/>
      <c r="F365" s="756"/>
      <c r="G365" s="764"/>
      <c r="H365" s="791"/>
    </row>
    <row r="366" spans="1:8" ht="36" x14ac:dyDescent="0.25">
      <c r="A366" s="740" t="s">
        <v>198</v>
      </c>
      <c r="B366" s="741" t="s">
        <v>877</v>
      </c>
      <c r="C366" s="765" t="s">
        <v>878</v>
      </c>
      <c r="D366" s="743" t="s">
        <v>837</v>
      </c>
      <c r="E366" s="744"/>
      <c r="F366" s="745"/>
      <c r="G366" s="746">
        <f>G370</f>
        <v>0</v>
      </c>
      <c r="H366" s="791"/>
    </row>
    <row r="367" spans="1:8" ht="16.5" customHeight="1" x14ac:dyDescent="0.2">
      <c r="A367" s="747"/>
      <c r="B367" s="748"/>
      <c r="C367" s="748"/>
      <c r="D367" s="748"/>
      <c r="E367" s="748"/>
      <c r="F367" s="748"/>
      <c r="G367" s="749"/>
      <c r="H367" s="791"/>
    </row>
    <row r="368" spans="1:8" ht="16.5" customHeight="1" x14ac:dyDescent="0.2">
      <c r="A368" s="750" t="s">
        <v>142</v>
      </c>
      <c r="B368" s="751"/>
      <c r="C368" s="748" t="s">
        <v>94</v>
      </c>
      <c r="D368" s="748" t="s">
        <v>143</v>
      </c>
      <c r="E368" s="748" t="s">
        <v>144</v>
      </c>
      <c r="F368" s="748" t="s">
        <v>145</v>
      </c>
      <c r="G368" s="749" t="s">
        <v>146</v>
      </c>
      <c r="H368" s="791"/>
    </row>
    <row r="369" spans="1:8" ht="16.5" customHeight="1" x14ac:dyDescent="0.2">
      <c r="A369" s="752" t="s">
        <v>116</v>
      </c>
      <c r="B369" s="753">
        <v>102183</v>
      </c>
      <c r="C369" s="754" t="s">
        <v>1662</v>
      </c>
      <c r="D369" s="755" t="s">
        <v>14</v>
      </c>
      <c r="E369" s="755">
        <v>0.53</v>
      </c>
      <c r="F369" s="793"/>
      <c r="G369" s="757">
        <f t="shared" ref="G369" si="34">TRUNC(E369*F369,2)</f>
        <v>0</v>
      </c>
      <c r="H369" s="791"/>
    </row>
    <row r="370" spans="1:8" ht="16.5" customHeight="1" x14ac:dyDescent="0.2">
      <c r="A370" s="759" t="s">
        <v>147</v>
      </c>
      <c r="B370" s="760"/>
      <c r="C370" s="760"/>
      <c r="D370" s="760"/>
      <c r="E370" s="760"/>
      <c r="F370" s="761"/>
      <c r="G370" s="762">
        <f>SUM(G369:G369)</f>
        <v>0</v>
      </c>
      <c r="H370" s="791"/>
    </row>
    <row r="371" spans="1:8" ht="16.5" customHeight="1" x14ac:dyDescent="0.2">
      <c r="A371" s="763"/>
      <c r="B371" s="748"/>
      <c r="C371" s="748"/>
      <c r="D371" s="748"/>
      <c r="E371" s="748"/>
      <c r="F371" s="756"/>
      <c r="G371" s="764"/>
      <c r="H371" s="791"/>
    </row>
    <row r="372" spans="1:8" ht="54" x14ac:dyDescent="0.25">
      <c r="A372" s="740" t="s">
        <v>198</v>
      </c>
      <c r="B372" s="741" t="s">
        <v>258</v>
      </c>
      <c r="C372" s="765" t="s">
        <v>259</v>
      </c>
      <c r="D372" s="743" t="s">
        <v>842</v>
      </c>
      <c r="E372" s="744"/>
      <c r="F372" s="745"/>
      <c r="G372" s="746">
        <f>G385</f>
        <v>0</v>
      </c>
      <c r="H372" s="791"/>
    </row>
    <row r="373" spans="1:8" ht="16.5" customHeight="1" x14ac:dyDescent="0.2">
      <c r="A373" s="747"/>
      <c r="B373" s="748"/>
      <c r="C373" s="748"/>
      <c r="D373" s="748"/>
      <c r="E373" s="748"/>
      <c r="F373" s="748"/>
      <c r="G373" s="749"/>
      <c r="H373" s="791"/>
    </row>
    <row r="374" spans="1:8" ht="16.5" customHeight="1" x14ac:dyDescent="0.2">
      <c r="A374" s="750" t="s">
        <v>142</v>
      </c>
      <c r="B374" s="751"/>
      <c r="C374" s="748" t="s">
        <v>94</v>
      </c>
      <c r="D374" s="748" t="s">
        <v>143</v>
      </c>
      <c r="E374" s="748" t="s">
        <v>144</v>
      </c>
      <c r="F374" s="748" t="s">
        <v>145</v>
      </c>
      <c r="G374" s="749" t="s">
        <v>146</v>
      </c>
      <c r="H374" s="791"/>
    </row>
    <row r="375" spans="1:8" ht="54" x14ac:dyDescent="0.2">
      <c r="A375" s="752" t="s">
        <v>116</v>
      </c>
      <c r="B375" s="753">
        <v>92716</v>
      </c>
      <c r="C375" s="754" t="s">
        <v>686</v>
      </c>
      <c r="D375" s="755" t="s">
        <v>687</v>
      </c>
      <c r="E375" s="755">
        <v>4.03</v>
      </c>
      <c r="F375" s="793"/>
      <c r="G375" s="757">
        <f t="shared" ref="G375:G384" si="35">TRUNC(E375*F375,2)</f>
        <v>0</v>
      </c>
      <c r="H375" s="791"/>
    </row>
    <row r="376" spans="1:8" ht="18" customHeight="1" x14ac:dyDescent="0.2">
      <c r="A376" s="752" t="s">
        <v>648</v>
      </c>
      <c r="B376" s="753">
        <v>546</v>
      </c>
      <c r="C376" s="754" t="s">
        <v>1663</v>
      </c>
      <c r="D376" s="755" t="s">
        <v>97</v>
      </c>
      <c r="E376" s="755">
        <v>0.32800000000000001</v>
      </c>
      <c r="F376" s="793"/>
      <c r="G376" s="757">
        <f t="shared" si="35"/>
        <v>0</v>
      </c>
      <c r="H376" s="791"/>
    </row>
    <row r="377" spans="1:8" ht="54" x14ac:dyDescent="0.2">
      <c r="A377" s="752" t="s">
        <v>648</v>
      </c>
      <c r="B377" s="753">
        <v>43105</v>
      </c>
      <c r="C377" s="754" t="s">
        <v>1664</v>
      </c>
      <c r="D377" s="755" t="s">
        <v>97</v>
      </c>
      <c r="E377" s="755">
        <v>0.32800000000000001</v>
      </c>
      <c r="F377" s="793"/>
      <c r="G377" s="757">
        <f t="shared" si="35"/>
        <v>0</v>
      </c>
      <c r="H377" s="791"/>
    </row>
    <row r="378" spans="1:8" ht="54" x14ac:dyDescent="0.2">
      <c r="A378" s="752" t="s">
        <v>648</v>
      </c>
      <c r="B378" s="753">
        <v>11456</v>
      </c>
      <c r="C378" s="754" t="s">
        <v>1665</v>
      </c>
      <c r="D378" s="755" t="s">
        <v>14</v>
      </c>
      <c r="E378" s="755">
        <v>1</v>
      </c>
      <c r="F378" s="793"/>
      <c r="G378" s="757">
        <f t="shared" si="35"/>
        <v>0</v>
      </c>
      <c r="H378" s="791"/>
    </row>
    <row r="379" spans="1:8" ht="36" x14ac:dyDescent="0.2">
      <c r="A379" s="752" t="s">
        <v>648</v>
      </c>
      <c r="B379" s="753">
        <v>7698</v>
      </c>
      <c r="C379" s="754" t="s">
        <v>1666</v>
      </c>
      <c r="D379" s="755" t="s">
        <v>127</v>
      </c>
      <c r="E379" s="755">
        <v>2.25</v>
      </c>
      <c r="F379" s="793"/>
      <c r="G379" s="757">
        <f t="shared" si="35"/>
        <v>0</v>
      </c>
      <c r="H379" s="791"/>
    </row>
    <row r="380" spans="1:8" ht="16.5" customHeight="1" x14ac:dyDescent="0.2">
      <c r="A380" s="752" t="s">
        <v>116</v>
      </c>
      <c r="B380" s="753">
        <v>88251</v>
      </c>
      <c r="C380" s="754" t="s">
        <v>690</v>
      </c>
      <c r="D380" s="755" t="s">
        <v>95</v>
      </c>
      <c r="E380" s="755">
        <v>2.77</v>
      </c>
      <c r="F380" s="793"/>
      <c r="G380" s="757">
        <f t="shared" si="35"/>
        <v>0</v>
      </c>
      <c r="H380" s="791"/>
    </row>
    <row r="381" spans="1:8" ht="16.5" customHeight="1" x14ac:dyDescent="0.2">
      <c r="A381" s="752" t="s">
        <v>116</v>
      </c>
      <c r="B381" s="753">
        <v>88309</v>
      </c>
      <c r="C381" s="754" t="s">
        <v>672</v>
      </c>
      <c r="D381" s="755" t="s">
        <v>95</v>
      </c>
      <c r="E381" s="755">
        <v>0.312</v>
      </c>
      <c r="F381" s="793"/>
      <c r="G381" s="757">
        <f t="shared" si="35"/>
        <v>0</v>
      </c>
      <c r="H381" s="791"/>
    </row>
    <row r="382" spans="1:8" ht="18" x14ac:dyDescent="0.2">
      <c r="A382" s="752" t="s">
        <v>116</v>
      </c>
      <c r="B382" s="753">
        <v>88315</v>
      </c>
      <c r="C382" s="754" t="s">
        <v>685</v>
      </c>
      <c r="D382" s="755" t="s">
        <v>95</v>
      </c>
      <c r="E382" s="755">
        <v>2.77</v>
      </c>
      <c r="F382" s="793"/>
      <c r="G382" s="757">
        <f t="shared" si="35"/>
        <v>0</v>
      </c>
      <c r="H382" s="791"/>
    </row>
    <row r="383" spans="1:8" ht="54" x14ac:dyDescent="0.2">
      <c r="A383" s="752" t="s">
        <v>116</v>
      </c>
      <c r="B383" s="753">
        <v>100754</v>
      </c>
      <c r="C383" s="754" t="s">
        <v>688</v>
      </c>
      <c r="D383" s="755" t="s">
        <v>107</v>
      </c>
      <c r="E383" s="755">
        <v>2</v>
      </c>
      <c r="F383" s="793"/>
      <c r="G383" s="757">
        <f t="shared" si="35"/>
        <v>0</v>
      </c>
      <c r="H383" s="791"/>
    </row>
    <row r="384" spans="1:8" ht="72" x14ac:dyDescent="0.2">
      <c r="A384" s="752" t="s">
        <v>116</v>
      </c>
      <c r="B384" s="753">
        <v>100722</v>
      </c>
      <c r="C384" s="754" t="s">
        <v>689</v>
      </c>
      <c r="D384" s="755" t="s">
        <v>107</v>
      </c>
      <c r="E384" s="755">
        <v>2</v>
      </c>
      <c r="F384" s="793"/>
      <c r="G384" s="757">
        <f t="shared" si="35"/>
        <v>0</v>
      </c>
      <c r="H384" s="791"/>
    </row>
    <row r="385" spans="1:8" ht="16.5" customHeight="1" x14ac:dyDescent="0.2">
      <c r="A385" s="759" t="s">
        <v>147</v>
      </c>
      <c r="B385" s="760"/>
      <c r="C385" s="760"/>
      <c r="D385" s="760"/>
      <c r="E385" s="760"/>
      <c r="F385" s="761"/>
      <c r="G385" s="762">
        <f>SUM(G375:G384)</f>
        <v>0</v>
      </c>
      <c r="H385" s="791"/>
    </row>
    <row r="386" spans="1:8" ht="16.5" customHeight="1" x14ac:dyDescent="0.2">
      <c r="A386" s="763"/>
      <c r="B386" s="748"/>
      <c r="C386" s="748"/>
      <c r="D386" s="748"/>
      <c r="E386" s="748"/>
      <c r="F386" s="756"/>
      <c r="G386" s="764"/>
      <c r="H386" s="791"/>
    </row>
    <row r="387" spans="1:8" ht="54" x14ac:dyDescent="0.25">
      <c r="A387" s="740" t="s">
        <v>198</v>
      </c>
      <c r="B387" s="741" t="s">
        <v>260</v>
      </c>
      <c r="C387" s="765" t="s">
        <v>879</v>
      </c>
      <c r="D387" s="743" t="s">
        <v>837</v>
      </c>
      <c r="E387" s="744"/>
      <c r="F387" s="745"/>
      <c r="G387" s="746">
        <f>G400</f>
        <v>0</v>
      </c>
      <c r="H387" s="791"/>
    </row>
    <row r="388" spans="1:8" ht="16.5" customHeight="1" x14ac:dyDescent="0.2">
      <c r="A388" s="747"/>
      <c r="B388" s="748"/>
      <c r="C388" s="748"/>
      <c r="D388" s="748"/>
      <c r="E388" s="748"/>
      <c r="F388" s="748"/>
      <c r="G388" s="749"/>
      <c r="H388" s="791"/>
    </row>
    <row r="389" spans="1:8" ht="16.5" customHeight="1" x14ac:dyDescent="0.2">
      <c r="A389" s="750" t="s">
        <v>142</v>
      </c>
      <c r="B389" s="751"/>
      <c r="C389" s="748" t="s">
        <v>94</v>
      </c>
      <c r="D389" s="748" t="s">
        <v>143</v>
      </c>
      <c r="E389" s="748" t="s">
        <v>144</v>
      </c>
      <c r="F389" s="748" t="s">
        <v>145</v>
      </c>
      <c r="G389" s="749" t="s">
        <v>146</v>
      </c>
      <c r="H389" s="791"/>
    </row>
    <row r="390" spans="1:8" ht="54" x14ac:dyDescent="0.2">
      <c r="A390" s="752" t="s">
        <v>116</v>
      </c>
      <c r="B390" s="753">
        <v>92716</v>
      </c>
      <c r="C390" s="754" t="s">
        <v>686</v>
      </c>
      <c r="D390" s="755" t="s">
        <v>687</v>
      </c>
      <c r="E390" s="755">
        <v>4.03</v>
      </c>
      <c r="F390" s="793"/>
      <c r="G390" s="757">
        <f t="shared" ref="G390:G399" si="36">TRUNC(E390*F390,2)</f>
        <v>0</v>
      </c>
      <c r="H390" s="791"/>
    </row>
    <row r="391" spans="1:8" ht="18" x14ac:dyDescent="0.2">
      <c r="A391" s="752" t="s">
        <v>648</v>
      </c>
      <c r="B391" s="753">
        <v>546</v>
      </c>
      <c r="C391" s="754" t="s">
        <v>1663</v>
      </c>
      <c r="D391" s="755" t="s">
        <v>97</v>
      </c>
      <c r="E391" s="755">
        <v>0.32800000000000001</v>
      </c>
      <c r="F391" s="793"/>
      <c r="G391" s="757">
        <f t="shared" si="36"/>
        <v>0</v>
      </c>
      <c r="H391" s="791"/>
    </row>
    <row r="392" spans="1:8" ht="54" x14ac:dyDescent="0.2">
      <c r="A392" s="752" t="s">
        <v>648</v>
      </c>
      <c r="B392" s="753">
        <v>43105</v>
      </c>
      <c r="C392" s="754" t="s">
        <v>1664</v>
      </c>
      <c r="D392" s="755" t="s">
        <v>97</v>
      </c>
      <c r="E392" s="755">
        <v>0.32800000000000001</v>
      </c>
      <c r="F392" s="793"/>
      <c r="G392" s="757">
        <f t="shared" si="36"/>
        <v>0</v>
      </c>
      <c r="H392" s="791"/>
    </row>
    <row r="393" spans="1:8" ht="54" x14ac:dyDescent="0.2">
      <c r="A393" s="752" t="s">
        <v>648</v>
      </c>
      <c r="B393" s="753">
        <v>11456</v>
      </c>
      <c r="C393" s="754" t="s">
        <v>1665</v>
      </c>
      <c r="D393" s="755" t="s">
        <v>14</v>
      </c>
      <c r="E393" s="755">
        <v>1</v>
      </c>
      <c r="F393" s="793"/>
      <c r="G393" s="757">
        <f t="shared" si="36"/>
        <v>0</v>
      </c>
      <c r="H393" s="791"/>
    </row>
    <row r="394" spans="1:8" ht="16.5" customHeight="1" x14ac:dyDescent="0.2">
      <c r="A394" s="752" t="s">
        <v>648</v>
      </c>
      <c r="B394" s="753">
        <v>7698</v>
      </c>
      <c r="C394" s="754" t="s">
        <v>1666</v>
      </c>
      <c r="D394" s="755" t="s">
        <v>127</v>
      </c>
      <c r="E394" s="755">
        <v>2.25</v>
      </c>
      <c r="F394" s="793"/>
      <c r="G394" s="757">
        <f t="shared" si="36"/>
        <v>0</v>
      </c>
      <c r="H394" s="791"/>
    </row>
    <row r="395" spans="1:8" ht="16.5" customHeight="1" x14ac:dyDescent="0.2">
      <c r="A395" s="752" t="s">
        <v>116</v>
      </c>
      <c r="B395" s="753">
        <v>88241</v>
      </c>
      <c r="C395" s="754" t="s">
        <v>1660</v>
      </c>
      <c r="D395" s="755" t="s">
        <v>95</v>
      </c>
      <c r="E395" s="755">
        <v>2.77</v>
      </c>
      <c r="F395" s="793"/>
      <c r="G395" s="757">
        <f t="shared" si="36"/>
        <v>0</v>
      </c>
      <c r="H395" s="791"/>
    </row>
    <row r="396" spans="1:8" ht="18" x14ac:dyDescent="0.2">
      <c r="A396" s="752" t="s">
        <v>116</v>
      </c>
      <c r="B396" s="753">
        <v>88309</v>
      </c>
      <c r="C396" s="754" t="s">
        <v>672</v>
      </c>
      <c r="D396" s="755" t="s">
        <v>95</v>
      </c>
      <c r="E396" s="755">
        <v>0.312</v>
      </c>
      <c r="F396" s="793"/>
      <c r="G396" s="757">
        <f t="shared" si="36"/>
        <v>0</v>
      </c>
      <c r="H396" s="791"/>
    </row>
    <row r="397" spans="1:8" ht="18" x14ac:dyDescent="0.2">
      <c r="A397" s="752" t="s">
        <v>116</v>
      </c>
      <c r="B397" s="753">
        <v>88315</v>
      </c>
      <c r="C397" s="754" t="s">
        <v>685</v>
      </c>
      <c r="D397" s="755" t="s">
        <v>95</v>
      </c>
      <c r="E397" s="755">
        <v>2.77</v>
      </c>
      <c r="F397" s="793"/>
      <c r="G397" s="757">
        <f t="shared" si="36"/>
        <v>0</v>
      </c>
      <c r="H397" s="791"/>
    </row>
    <row r="398" spans="1:8" ht="54" x14ac:dyDescent="0.2">
      <c r="A398" s="752" t="s">
        <v>116</v>
      </c>
      <c r="B398" s="753">
        <v>100754</v>
      </c>
      <c r="C398" s="754" t="s">
        <v>688</v>
      </c>
      <c r="D398" s="755" t="s">
        <v>107</v>
      </c>
      <c r="E398" s="755">
        <v>2</v>
      </c>
      <c r="F398" s="793"/>
      <c r="G398" s="757">
        <f t="shared" si="36"/>
        <v>0</v>
      </c>
      <c r="H398" s="791"/>
    </row>
    <row r="399" spans="1:8" ht="72" x14ac:dyDescent="0.2">
      <c r="A399" s="752" t="s">
        <v>116</v>
      </c>
      <c r="B399" s="753">
        <v>100722</v>
      </c>
      <c r="C399" s="754" t="s">
        <v>689</v>
      </c>
      <c r="D399" s="755" t="s">
        <v>107</v>
      </c>
      <c r="E399" s="755">
        <v>2</v>
      </c>
      <c r="F399" s="793"/>
      <c r="G399" s="757">
        <f t="shared" si="36"/>
        <v>0</v>
      </c>
      <c r="H399" s="791"/>
    </row>
    <row r="400" spans="1:8" ht="16.5" customHeight="1" x14ac:dyDescent="0.2">
      <c r="A400" s="759" t="s">
        <v>147</v>
      </c>
      <c r="B400" s="760"/>
      <c r="C400" s="760"/>
      <c r="D400" s="760"/>
      <c r="E400" s="760"/>
      <c r="F400" s="761"/>
      <c r="G400" s="762">
        <f>SUM(G390:G399)</f>
        <v>0</v>
      </c>
      <c r="H400" s="791"/>
    </row>
    <row r="401" spans="1:8" ht="16.5" customHeight="1" x14ac:dyDescent="0.2">
      <c r="A401" s="763"/>
      <c r="B401" s="748"/>
      <c r="C401" s="748"/>
      <c r="D401" s="748"/>
      <c r="E401" s="748"/>
      <c r="F401" s="756"/>
      <c r="G401" s="764"/>
      <c r="H401" s="791"/>
    </row>
    <row r="402" spans="1:8" ht="36" x14ac:dyDescent="0.25">
      <c r="A402" s="740" t="s">
        <v>198</v>
      </c>
      <c r="B402" s="741" t="s">
        <v>261</v>
      </c>
      <c r="C402" s="765" t="s">
        <v>880</v>
      </c>
      <c r="D402" s="743" t="s">
        <v>837</v>
      </c>
      <c r="E402" s="744"/>
      <c r="F402" s="745"/>
      <c r="G402" s="746">
        <f>G414</f>
        <v>0</v>
      </c>
      <c r="H402" s="791"/>
    </row>
    <row r="403" spans="1:8" ht="16.5" customHeight="1" x14ac:dyDescent="0.2">
      <c r="A403" s="747"/>
      <c r="B403" s="748"/>
      <c r="C403" s="748"/>
      <c r="D403" s="748"/>
      <c r="E403" s="748"/>
      <c r="F403" s="748"/>
      <c r="G403" s="749"/>
      <c r="H403" s="791"/>
    </row>
    <row r="404" spans="1:8" ht="16.5" customHeight="1" x14ac:dyDescent="0.2">
      <c r="A404" s="750" t="s">
        <v>142</v>
      </c>
      <c r="B404" s="751"/>
      <c r="C404" s="748" t="s">
        <v>94</v>
      </c>
      <c r="D404" s="748" t="s">
        <v>143</v>
      </c>
      <c r="E404" s="748" t="s">
        <v>144</v>
      </c>
      <c r="F404" s="748" t="s">
        <v>145</v>
      </c>
      <c r="G404" s="749" t="s">
        <v>146</v>
      </c>
      <c r="H404" s="791"/>
    </row>
    <row r="405" spans="1:8" ht="16.5" customHeight="1" x14ac:dyDescent="0.2">
      <c r="A405" s="752" t="s">
        <v>116</v>
      </c>
      <c r="B405" s="753">
        <v>92716</v>
      </c>
      <c r="C405" s="754" t="s">
        <v>686</v>
      </c>
      <c r="D405" s="755" t="s">
        <v>687</v>
      </c>
      <c r="E405" s="755">
        <v>4.03</v>
      </c>
      <c r="F405" s="793"/>
      <c r="G405" s="757">
        <f t="shared" ref="G405:G413" si="37">TRUNC(E405*F405,2)</f>
        <v>0</v>
      </c>
      <c r="H405" s="791"/>
    </row>
    <row r="406" spans="1:8" ht="16.5" customHeight="1" x14ac:dyDescent="0.2">
      <c r="A406" s="752" t="s">
        <v>648</v>
      </c>
      <c r="B406" s="753">
        <v>546</v>
      </c>
      <c r="C406" s="754" t="s">
        <v>1663</v>
      </c>
      <c r="D406" s="755" t="s">
        <v>97</v>
      </c>
      <c r="E406" s="755">
        <v>0.32800000000000001</v>
      </c>
      <c r="F406" s="793"/>
      <c r="G406" s="757">
        <f t="shared" si="37"/>
        <v>0</v>
      </c>
      <c r="H406" s="791"/>
    </row>
    <row r="407" spans="1:8" ht="16.5" customHeight="1" x14ac:dyDescent="0.2">
      <c r="A407" s="752" t="s">
        <v>648</v>
      </c>
      <c r="B407" s="753">
        <v>43105</v>
      </c>
      <c r="C407" s="754" t="s">
        <v>1664</v>
      </c>
      <c r="D407" s="755" t="s">
        <v>97</v>
      </c>
      <c r="E407" s="755">
        <v>0.32800000000000001</v>
      </c>
      <c r="F407" s="793"/>
      <c r="G407" s="757">
        <f t="shared" si="37"/>
        <v>0</v>
      </c>
      <c r="H407" s="791"/>
    </row>
    <row r="408" spans="1:8" ht="16.5" customHeight="1" x14ac:dyDescent="0.2">
      <c r="A408" s="752" t="s">
        <v>648</v>
      </c>
      <c r="B408" s="753">
        <v>7698</v>
      </c>
      <c r="C408" s="754" t="s">
        <v>1666</v>
      </c>
      <c r="D408" s="755" t="s">
        <v>127</v>
      </c>
      <c r="E408" s="755">
        <v>2.25</v>
      </c>
      <c r="F408" s="793"/>
      <c r="G408" s="757">
        <f t="shared" si="37"/>
        <v>0</v>
      </c>
      <c r="H408" s="791"/>
    </row>
    <row r="409" spans="1:8" ht="16.5" customHeight="1" x14ac:dyDescent="0.2">
      <c r="A409" s="752" t="s">
        <v>116</v>
      </c>
      <c r="B409" s="753">
        <v>88251</v>
      </c>
      <c r="C409" s="754" t="s">
        <v>690</v>
      </c>
      <c r="D409" s="755" t="s">
        <v>95</v>
      </c>
      <c r="E409" s="755">
        <v>2.77</v>
      </c>
      <c r="F409" s="793"/>
      <c r="G409" s="757">
        <f t="shared" si="37"/>
        <v>0</v>
      </c>
      <c r="H409" s="791"/>
    </row>
    <row r="410" spans="1:8" ht="16.5" customHeight="1" x14ac:dyDescent="0.2">
      <c r="A410" s="752" t="s">
        <v>116</v>
      </c>
      <c r="B410" s="753">
        <v>88309</v>
      </c>
      <c r="C410" s="754" t="s">
        <v>672</v>
      </c>
      <c r="D410" s="755" t="s">
        <v>95</v>
      </c>
      <c r="E410" s="755">
        <v>0.312</v>
      </c>
      <c r="F410" s="793"/>
      <c r="G410" s="757">
        <f t="shared" si="37"/>
        <v>0</v>
      </c>
      <c r="H410" s="791"/>
    </row>
    <row r="411" spans="1:8" ht="16.5" customHeight="1" x14ac:dyDescent="0.2">
      <c r="A411" s="752" t="s">
        <v>116</v>
      </c>
      <c r="B411" s="753">
        <v>88315</v>
      </c>
      <c r="C411" s="754" t="s">
        <v>685</v>
      </c>
      <c r="D411" s="755" t="s">
        <v>95</v>
      </c>
      <c r="E411" s="755">
        <v>2.77</v>
      </c>
      <c r="F411" s="793"/>
      <c r="G411" s="757">
        <f t="shared" si="37"/>
        <v>0</v>
      </c>
      <c r="H411" s="791"/>
    </row>
    <row r="412" spans="1:8" ht="16.5" customHeight="1" x14ac:dyDescent="0.2">
      <c r="A412" s="752" t="s">
        <v>116</v>
      </c>
      <c r="B412" s="753">
        <v>100754</v>
      </c>
      <c r="C412" s="754" t="s">
        <v>688</v>
      </c>
      <c r="D412" s="755" t="s">
        <v>107</v>
      </c>
      <c r="E412" s="755">
        <v>2</v>
      </c>
      <c r="F412" s="793"/>
      <c r="G412" s="757">
        <f t="shared" si="37"/>
        <v>0</v>
      </c>
      <c r="H412" s="791"/>
    </row>
    <row r="413" spans="1:8" ht="72" x14ac:dyDescent="0.2">
      <c r="A413" s="752" t="s">
        <v>116</v>
      </c>
      <c r="B413" s="753">
        <v>100722</v>
      </c>
      <c r="C413" s="754" t="s">
        <v>689</v>
      </c>
      <c r="D413" s="755" t="s">
        <v>107</v>
      </c>
      <c r="E413" s="755">
        <v>2</v>
      </c>
      <c r="F413" s="793"/>
      <c r="G413" s="757">
        <f t="shared" si="37"/>
        <v>0</v>
      </c>
    </row>
    <row r="414" spans="1:8" ht="18" x14ac:dyDescent="0.2">
      <c r="A414" s="759" t="s">
        <v>147</v>
      </c>
      <c r="B414" s="760"/>
      <c r="C414" s="760"/>
      <c r="D414" s="760"/>
      <c r="E414" s="760"/>
      <c r="F414" s="761"/>
      <c r="G414" s="762">
        <f>SUM(G405:G413)</f>
        <v>0</v>
      </c>
    </row>
    <row r="415" spans="1:8" x14ac:dyDescent="0.2">
      <c r="A415" s="766"/>
      <c r="B415" s="767"/>
      <c r="C415" s="767"/>
      <c r="D415" s="767"/>
      <c r="E415" s="767"/>
      <c r="F415" s="767"/>
      <c r="G415" s="768"/>
    </row>
    <row r="416" spans="1:8" ht="36" x14ac:dyDescent="0.25">
      <c r="A416" s="740" t="s">
        <v>198</v>
      </c>
      <c r="B416" s="741" t="s">
        <v>881</v>
      </c>
      <c r="C416" s="765" t="s">
        <v>882</v>
      </c>
      <c r="D416" s="743" t="s">
        <v>837</v>
      </c>
      <c r="E416" s="744"/>
      <c r="F416" s="745"/>
      <c r="G416" s="746">
        <f>G429</f>
        <v>0</v>
      </c>
    </row>
    <row r="417" spans="1:7" ht="18" x14ac:dyDescent="0.2">
      <c r="A417" s="747"/>
      <c r="B417" s="748"/>
      <c r="C417" s="748"/>
      <c r="D417" s="748"/>
      <c r="E417" s="748"/>
      <c r="F417" s="748"/>
      <c r="G417" s="749"/>
    </row>
    <row r="418" spans="1:7" ht="18" x14ac:dyDescent="0.2">
      <c r="A418" s="750" t="s">
        <v>142</v>
      </c>
      <c r="B418" s="751"/>
      <c r="C418" s="748" t="s">
        <v>94</v>
      </c>
      <c r="D418" s="748" t="s">
        <v>143</v>
      </c>
      <c r="E418" s="748" t="s">
        <v>144</v>
      </c>
      <c r="F418" s="748" t="s">
        <v>145</v>
      </c>
      <c r="G418" s="749" t="s">
        <v>146</v>
      </c>
    </row>
    <row r="419" spans="1:7" ht="54" x14ac:dyDescent="0.2">
      <c r="A419" s="752" t="s">
        <v>116</v>
      </c>
      <c r="B419" s="753">
        <v>92716</v>
      </c>
      <c r="C419" s="754" t="s">
        <v>686</v>
      </c>
      <c r="D419" s="755" t="s">
        <v>687</v>
      </c>
      <c r="E419" s="755">
        <v>4.03</v>
      </c>
      <c r="F419" s="793"/>
      <c r="G419" s="757">
        <f t="shared" ref="G419:G428" si="38">TRUNC(E419*F419,2)</f>
        <v>0</v>
      </c>
    </row>
    <row r="420" spans="1:7" ht="18" x14ac:dyDescent="0.2">
      <c r="A420" s="752" t="s">
        <v>648</v>
      </c>
      <c r="B420" s="753">
        <v>546</v>
      </c>
      <c r="C420" s="754" t="s">
        <v>1663</v>
      </c>
      <c r="D420" s="755" t="s">
        <v>97</v>
      </c>
      <c r="E420" s="755">
        <v>0.32800000000000001</v>
      </c>
      <c r="F420" s="793"/>
      <c r="G420" s="757">
        <f t="shared" si="38"/>
        <v>0</v>
      </c>
    </row>
    <row r="421" spans="1:7" ht="54" x14ac:dyDescent="0.2">
      <c r="A421" s="752" t="s">
        <v>648</v>
      </c>
      <c r="B421" s="753">
        <v>43105</v>
      </c>
      <c r="C421" s="754" t="s">
        <v>1664</v>
      </c>
      <c r="D421" s="755" t="s">
        <v>97</v>
      </c>
      <c r="E421" s="755">
        <v>0.32800000000000001</v>
      </c>
      <c r="F421" s="793"/>
      <c r="G421" s="757">
        <f t="shared" si="38"/>
        <v>0</v>
      </c>
    </row>
    <row r="422" spans="1:7" ht="54" x14ac:dyDescent="0.2">
      <c r="A422" s="752" t="s">
        <v>648</v>
      </c>
      <c r="B422" s="753">
        <v>11456</v>
      </c>
      <c r="C422" s="754" t="s">
        <v>1665</v>
      </c>
      <c r="D422" s="755" t="s">
        <v>14</v>
      </c>
      <c r="E422" s="755">
        <v>1</v>
      </c>
      <c r="F422" s="793"/>
      <c r="G422" s="757">
        <f t="shared" si="38"/>
        <v>0</v>
      </c>
    </row>
    <row r="423" spans="1:7" ht="36" x14ac:dyDescent="0.2">
      <c r="A423" s="752" t="s">
        <v>648</v>
      </c>
      <c r="B423" s="753">
        <v>7698</v>
      </c>
      <c r="C423" s="754" t="s">
        <v>1666</v>
      </c>
      <c r="D423" s="755" t="s">
        <v>127</v>
      </c>
      <c r="E423" s="755">
        <v>2.25</v>
      </c>
      <c r="F423" s="793"/>
      <c r="G423" s="757">
        <f t="shared" si="38"/>
        <v>0</v>
      </c>
    </row>
    <row r="424" spans="1:7" ht="36" x14ac:dyDescent="0.2">
      <c r="A424" s="752" t="s">
        <v>116</v>
      </c>
      <c r="B424" s="753">
        <v>88251</v>
      </c>
      <c r="C424" s="754" t="s">
        <v>690</v>
      </c>
      <c r="D424" s="755" t="s">
        <v>95</v>
      </c>
      <c r="E424" s="755">
        <v>2.77</v>
      </c>
      <c r="F424" s="793"/>
      <c r="G424" s="757">
        <f t="shared" si="38"/>
        <v>0</v>
      </c>
    </row>
    <row r="425" spans="1:7" ht="18" x14ac:dyDescent="0.2">
      <c r="A425" s="752" t="s">
        <v>116</v>
      </c>
      <c r="B425" s="753">
        <v>88309</v>
      </c>
      <c r="C425" s="754" t="s">
        <v>672</v>
      </c>
      <c r="D425" s="755" t="s">
        <v>95</v>
      </c>
      <c r="E425" s="755">
        <v>0.312</v>
      </c>
      <c r="F425" s="793"/>
      <c r="G425" s="757">
        <f t="shared" si="38"/>
        <v>0</v>
      </c>
    </row>
    <row r="426" spans="1:7" ht="18" x14ac:dyDescent="0.2">
      <c r="A426" s="752" t="s">
        <v>116</v>
      </c>
      <c r="B426" s="753">
        <v>88315</v>
      </c>
      <c r="C426" s="754" t="s">
        <v>685</v>
      </c>
      <c r="D426" s="755" t="s">
        <v>95</v>
      </c>
      <c r="E426" s="755">
        <v>2.77</v>
      </c>
      <c r="F426" s="793"/>
      <c r="G426" s="757">
        <f t="shared" si="38"/>
        <v>0</v>
      </c>
    </row>
    <row r="427" spans="1:7" ht="54" x14ac:dyDescent="0.2">
      <c r="A427" s="752" t="s">
        <v>116</v>
      </c>
      <c r="B427" s="753">
        <v>100754</v>
      </c>
      <c r="C427" s="754" t="s">
        <v>688</v>
      </c>
      <c r="D427" s="755" t="s">
        <v>107</v>
      </c>
      <c r="E427" s="755">
        <v>2</v>
      </c>
      <c r="F427" s="793"/>
      <c r="G427" s="757">
        <f t="shared" si="38"/>
        <v>0</v>
      </c>
    </row>
    <row r="428" spans="1:7" ht="72" x14ac:dyDescent="0.2">
      <c r="A428" s="752" t="s">
        <v>116</v>
      </c>
      <c r="B428" s="753">
        <v>100722</v>
      </c>
      <c r="C428" s="754" t="s">
        <v>689</v>
      </c>
      <c r="D428" s="755" t="s">
        <v>107</v>
      </c>
      <c r="E428" s="755">
        <v>2</v>
      </c>
      <c r="F428" s="793"/>
      <c r="G428" s="757">
        <f t="shared" si="38"/>
        <v>0</v>
      </c>
    </row>
    <row r="429" spans="1:7" ht="18" x14ac:dyDescent="0.2">
      <c r="A429" s="759" t="s">
        <v>147</v>
      </c>
      <c r="B429" s="760"/>
      <c r="C429" s="760"/>
      <c r="D429" s="760"/>
      <c r="E429" s="760"/>
      <c r="F429" s="761"/>
      <c r="G429" s="762">
        <f>SUM(G419:G428)</f>
        <v>0</v>
      </c>
    </row>
    <row r="430" spans="1:7" x14ac:dyDescent="0.2">
      <c r="A430" s="766"/>
      <c r="B430" s="767"/>
      <c r="C430" s="767"/>
      <c r="D430" s="767"/>
      <c r="E430" s="767"/>
      <c r="F430" s="767"/>
      <c r="G430" s="768"/>
    </row>
    <row r="431" spans="1:7" ht="36" x14ac:dyDescent="0.25">
      <c r="A431" s="740" t="s">
        <v>198</v>
      </c>
      <c r="B431" s="741" t="s">
        <v>883</v>
      </c>
      <c r="C431" s="765" t="s">
        <v>884</v>
      </c>
      <c r="D431" s="743" t="s">
        <v>837</v>
      </c>
      <c r="E431" s="744"/>
      <c r="F431" s="745"/>
      <c r="G431" s="746">
        <f>G443</f>
        <v>0</v>
      </c>
    </row>
    <row r="432" spans="1:7" ht="18" x14ac:dyDescent="0.2">
      <c r="A432" s="747"/>
      <c r="B432" s="748"/>
      <c r="C432" s="748"/>
      <c r="D432" s="748"/>
      <c r="E432" s="748"/>
      <c r="F432" s="748"/>
      <c r="G432" s="749"/>
    </row>
    <row r="433" spans="1:7" ht="18" x14ac:dyDescent="0.2">
      <c r="A433" s="750" t="s">
        <v>142</v>
      </c>
      <c r="B433" s="751"/>
      <c r="C433" s="748" t="s">
        <v>94</v>
      </c>
      <c r="D433" s="748" t="s">
        <v>143</v>
      </c>
      <c r="E433" s="748" t="s">
        <v>144</v>
      </c>
      <c r="F433" s="748" t="s">
        <v>145</v>
      </c>
      <c r="G433" s="749" t="s">
        <v>146</v>
      </c>
    </row>
    <row r="434" spans="1:7" ht="54" x14ac:dyDescent="0.2">
      <c r="A434" s="752" t="s">
        <v>116</v>
      </c>
      <c r="B434" s="753">
        <v>92716</v>
      </c>
      <c r="C434" s="754" t="s">
        <v>686</v>
      </c>
      <c r="D434" s="755" t="s">
        <v>687</v>
      </c>
      <c r="E434" s="755">
        <v>4.03</v>
      </c>
      <c r="F434" s="793"/>
      <c r="G434" s="757">
        <f t="shared" ref="G434:G442" si="39">TRUNC(E434*F434,2)</f>
        <v>0</v>
      </c>
    </row>
    <row r="435" spans="1:7" ht="18" x14ac:dyDescent="0.2">
      <c r="A435" s="752" t="s">
        <v>648</v>
      </c>
      <c r="B435" s="753">
        <v>546</v>
      </c>
      <c r="C435" s="754" t="s">
        <v>1663</v>
      </c>
      <c r="D435" s="755" t="s">
        <v>97</v>
      </c>
      <c r="E435" s="755">
        <v>0.32800000000000001</v>
      </c>
      <c r="F435" s="793"/>
      <c r="G435" s="757">
        <f t="shared" si="39"/>
        <v>0</v>
      </c>
    </row>
    <row r="436" spans="1:7" ht="54" x14ac:dyDescent="0.2">
      <c r="A436" s="752" t="s">
        <v>648</v>
      </c>
      <c r="B436" s="753">
        <v>43105</v>
      </c>
      <c r="C436" s="754" t="s">
        <v>1664</v>
      </c>
      <c r="D436" s="755" t="s">
        <v>97</v>
      </c>
      <c r="E436" s="755">
        <v>0.32800000000000001</v>
      </c>
      <c r="F436" s="793"/>
      <c r="G436" s="757">
        <f t="shared" si="39"/>
        <v>0</v>
      </c>
    </row>
    <row r="437" spans="1:7" ht="36" x14ac:dyDescent="0.2">
      <c r="A437" s="752" t="s">
        <v>648</v>
      </c>
      <c r="B437" s="753">
        <v>7698</v>
      </c>
      <c r="C437" s="754" t="s">
        <v>1666</v>
      </c>
      <c r="D437" s="755" t="s">
        <v>127</v>
      </c>
      <c r="E437" s="755">
        <v>2.25</v>
      </c>
      <c r="F437" s="793"/>
      <c r="G437" s="757">
        <f t="shared" si="39"/>
        <v>0</v>
      </c>
    </row>
    <row r="438" spans="1:7" ht="18" x14ac:dyDescent="0.2">
      <c r="A438" s="752" t="s">
        <v>648</v>
      </c>
      <c r="B438" s="753">
        <v>252</v>
      </c>
      <c r="C438" s="754" t="s">
        <v>1667</v>
      </c>
      <c r="D438" s="755" t="s">
        <v>95</v>
      </c>
      <c r="E438" s="755">
        <v>2.77</v>
      </c>
      <c r="F438" s="793"/>
      <c r="G438" s="757">
        <f t="shared" si="39"/>
        <v>0</v>
      </c>
    </row>
    <row r="439" spans="1:7" ht="18" x14ac:dyDescent="0.2">
      <c r="A439" s="752" t="s">
        <v>116</v>
      </c>
      <c r="B439" s="753">
        <v>88309</v>
      </c>
      <c r="C439" s="754" t="s">
        <v>672</v>
      </c>
      <c r="D439" s="755" t="s">
        <v>95</v>
      </c>
      <c r="E439" s="755">
        <v>0.312</v>
      </c>
      <c r="F439" s="793"/>
      <c r="G439" s="757">
        <f t="shared" si="39"/>
        <v>0</v>
      </c>
    </row>
    <row r="440" spans="1:7" ht="18" x14ac:dyDescent="0.2">
      <c r="A440" s="752" t="s">
        <v>116</v>
      </c>
      <c r="B440" s="753">
        <v>88315</v>
      </c>
      <c r="C440" s="754" t="s">
        <v>685</v>
      </c>
      <c r="D440" s="755" t="s">
        <v>95</v>
      </c>
      <c r="E440" s="755">
        <v>2.77</v>
      </c>
      <c r="F440" s="793"/>
      <c r="G440" s="757">
        <f t="shared" si="39"/>
        <v>0</v>
      </c>
    </row>
    <row r="441" spans="1:7" ht="54" x14ac:dyDescent="0.2">
      <c r="A441" s="752" t="s">
        <v>116</v>
      </c>
      <c r="B441" s="753">
        <v>100754</v>
      </c>
      <c r="C441" s="754" t="s">
        <v>688</v>
      </c>
      <c r="D441" s="755" t="s">
        <v>107</v>
      </c>
      <c r="E441" s="755">
        <v>2</v>
      </c>
      <c r="F441" s="793"/>
      <c r="G441" s="757">
        <f t="shared" si="39"/>
        <v>0</v>
      </c>
    </row>
    <row r="442" spans="1:7" ht="72" x14ac:dyDescent="0.2">
      <c r="A442" s="752" t="s">
        <v>116</v>
      </c>
      <c r="B442" s="753">
        <v>100722</v>
      </c>
      <c r="C442" s="754" t="s">
        <v>689</v>
      </c>
      <c r="D442" s="755" t="s">
        <v>107</v>
      </c>
      <c r="E442" s="755">
        <v>2</v>
      </c>
      <c r="F442" s="793"/>
      <c r="G442" s="757">
        <f t="shared" si="39"/>
        <v>0</v>
      </c>
    </row>
    <row r="443" spans="1:7" ht="18" x14ac:dyDescent="0.2">
      <c r="A443" s="759" t="s">
        <v>147</v>
      </c>
      <c r="B443" s="760"/>
      <c r="C443" s="760"/>
      <c r="D443" s="760"/>
      <c r="E443" s="760"/>
      <c r="F443" s="761"/>
      <c r="G443" s="762">
        <f>SUM(G434:G442)</f>
        <v>0</v>
      </c>
    </row>
    <row r="444" spans="1:7" x14ac:dyDescent="0.2">
      <c r="A444" s="766"/>
      <c r="B444" s="767"/>
      <c r="C444" s="767"/>
      <c r="D444" s="767"/>
      <c r="E444" s="767"/>
      <c r="F444" s="767"/>
      <c r="G444" s="768"/>
    </row>
    <row r="445" spans="1:7" ht="18" x14ac:dyDescent="0.25">
      <c r="A445" s="740" t="s">
        <v>198</v>
      </c>
      <c r="B445" s="741" t="s">
        <v>262</v>
      </c>
      <c r="C445" s="765" t="s">
        <v>885</v>
      </c>
      <c r="D445" s="743" t="s">
        <v>837</v>
      </c>
      <c r="E445" s="744"/>
      <c r="F445" s="745"/>
      <c r="G445" s="746">
        <f>G451</f>
        <v>0</v>
      </c>
    </row>
    <row r="446" spans="1:7" ht="18" x14ac:dyDescent="0.2">
      <c r="A446" s="747"/>
      <c r="B446" s="748"/>
      <c r="C446" s="748"/>
      <c r="D446" s="748"/>
      <c r="E446" s="748"/>
      <c r="F446" s="748"/>
      <c r="G446" s="749"/>
    </row>
    <row r="447" spans="1:7" ht="18" x14ac:dyDescent="0.2">
      <c r="A447" s="750" t="s">
        <v>142</v>
      </c>
      <c r="B447" s="751"/>
      <c r="C447" s="748" t="s">
        <v>94</v>
      </c>
      <c r="D447" s="748" t="s">
        <v>143</v>
      </c>
      <c r="E447" s="748" t="s">
        <v>144</v>
      </c>
      <c r="F447" s="748" t="s">
        <v>145</v>
      </c>
      <c r="G447" s="749" t="s">
        <v>146</v>
      </c>
    </row>
    <row r="448" spans="1:7" ht="36" x14ac:dyDescent="0.2">
      <c r="A448" s="752" t="s">
        <v>116</v>
      </c>
      <c r="B448" s="753">
        <v>88251</v>
      </c>
      <c r="C448" s="754" t="s">
        <v>690</v>
      </c>
      <c r="D448" s="755" t="s">
        <v>95</v>
      </c>
      <c r="E448" s="755">
        <v>1.5</v>
      </c>
      <c r="F448" s="793"/>
      <c r="G448" s="757">
        <f t="shared" ref="G448:G450" si="40">TRUNC(E448*F448,2)</f>
        <v>0</v>
      </c>
    </row>
    <row r="449" spans="1:7" ht="18" x14ac:dyDescent="0.2">
      <c r="A449" s="752" t="s">
        <v>116</v>
      </c>
      <c r="B449" s="753">
        <v>88315</v>
      </c>
      <c r="C449" s="754" t="s">
        <v>685</v>
      </c>
      <c r="D449" s="755" t="s">
        <v>95</v>
      </c>
      <c r="E449" s="755">
        <v>1.5</v>
      </c>
      <c r="F449" s="793"/>
      <c r="G449" s="757">
        <f t="shared" si="40"/>
        <v>0</v>
      </c>
    </row>
    <row r="450" spans="1:7" ht="18" x14ac:dyDescent="0.2">
      <c r="A450" s="752" t="s">
        <v>117</v>
      </c>
      <c r="B450" s="753" t="s">
        <v>691</v>
      </c>
      <c r="C450" s="754" t="s">
        <v>748</v>
      </c>
      <c r="D450" s="755" t="s">
        <v>107</v>
      </c>
      <c r="E450" s="755">
        <v>1</v>
      </c>
      <c r="F450" s="793"/>
      <c r="G450" s="757">
        <f t="shared" si="40"/>
        <v>0</v>
      </c>
    </row>
    <row r="451" spans="1:7" ht="18" x14ac:dyDescent="0.2">
      <c r="A451" s="759" t="s">
        <v>147</v>
      </c>
      <c r="B451" s="760"/>
      <c r="C451" s="760"/>
      <c r="D451" s="760"/>
      <c r="E451" s="760"/>
      <c r="F451" s="761"/>
      <c r="G451" s="762">
        <f>SUM(G448:G450)</f>
        <v>0</v>
      </c>
    </row>
    <row r="452" spans="1:7" x14ac:dyDescent="0.2">
      <c r="A452" s="766"/>
      <c r="B452" s="767"/>
      <c r="C452" s="767"/>
      <c r="D452" s="767"/>
      <c r="E452" s="767"/>
      <c r="F452" s="767"/>
      <c r="G452" s="768"/>
    </row>
    <row r="453" spans="1:7" ht="72" x14ac:dyDescent="0.25">
      <c r="A453" s="740" t="s">
        <v>198</v>
      </c>
      <c r="B453" s="741" t="s">
        <v>886</v>
      </c>
      <c r="C453" s="765" t="s">
        <v>887</v>
      </c>
      <c r="D453" s="743" t="s">
        <v>837</v>
      </c>
      <c r="E453" s="744"/>
      <c r="F453" s="745"/>
      <c r="G453" s="746">
        <f>G459</f>
        <v>0</v>
      </c>
    </row>
    <row r="454" spans="1:7" ht="18" x14ac:dyDescent="0.2">
      <c r="A454" s="747"/>
      <c r="B454" s="748"/>
      <c r="C454" s="748"/>
      <c r="D454" s="748"/>
      <c r="E454" s="748"/>
      <c r="F454" s="748"/>
      <c r="G454" s="749"/>
    </row>
    <row r="455" spans="1:7" ht="18" x14ac:dyDescent="0.2">
      <c r="A455" s="750" t="s">
        <v>142</v>
      </c>
      <c r="B455" s="751"/>
      <c r="C455" s="748" t="s">
        <v>94</v>
      </c>
      <c r="D455" s="748" t="s">
        <v>143</v>
      </c>
      <c r="E455" s="748" t="s">
        <v>144</v>
      </c>
      <c r="F455" s="748" t="s">
        <v>145</v>
      </c>
      <c r="G455" s="749" t="s">
        <v>146</v>
      </c>
    </row>
    <row r="456" spans="1:7" ht="18" x14ac:dyDescent="0.2">
      <c r="A456" s="752" t="s">
        <v>117</v>
      </c>
      <c r="B456" s="753" t="s">
        <v>692</v>
      </c>
      <c r="C456" s="754" t="s">
        <v>693</v>
      </c>
      <c r="D456" s="755" t="s">
        <v>107</v>
      </c>
      <c r="E456" s="755">
        <v>1.2</v>
      </c>
      <c r="F456" s="793"/>
      <c r="G456" s="757">
        <f t="shared" ref="G456:G458" si="41">TRUNC(E456*F456,2)</f>
        <v>0</v>
      </c>
    </row>
    <row r="457" spans="1:7" ht="36" x14ac:dyDescent="0.2">
      <c r="A457" s="752" t="s">
        <v>116</v>
      </c>
      <c r="B457" s="753">
        <v>88251</v>
      </c>
      <c r="C457" s="754" t="s">
        <v>690</v>
      </c>
      <c r="D457" s="755" t="s">
        <v>95</v>
      </c>
      <c r="E457" s="755">
        <v>2.5</v>
      </c>
      <c r="F457" s="793"/>
      <c r="G457" s="757">
        <f t="shared" si="41"/>
        <v>0</v>
      </c>
    </row>
    <row r="458" spans="1:7" ht="18" x14ac:dyDescent="0.2">
      <c r="A458" s="752" t="s">
        <v>116</v>
      </c>
      <c r="B458" s="753">
        <v>88315</v>
      </c>
      <c r="C458" s="754" t="s">
        <v>685</v>
      </c>
      <c r="D458" s="755" t="s">
        <v>95</v>
      </c>
      <c r="E458" s="755">
        <v>2.5</v>
      </c>
      <c r="F458" s="793"/>
      <c r="G458" s="757">
        <f t="shared" si="41"/>
        <v>0</v>
      </c>
    </row>
    <row r="459" spans="1:7" ht="18" x14ac:dyDescent="0.2">
      <c r="A459" s="759" t="s">
        <v>147</v>
      </c>
      <c r="B459" s="760"/>
      <c r="C459" s="760"/>
      <c r="D459" s="760"/>
      <c r="E459" s="760"/>
      <c r="F459" s="761"/>
      <c r="G459" s="762">
        <f>SUM(G456:G458)</f>
        <v>0</v>
      </c>
    </row>
    <row r="460" spans="1:7" x14ac:dyDescent="0.2">
      <c r="A460" s="766"/>
      <c r="B460" s="767"/>
      <c r="C460" s="767"/>
      <c r="D460" s="767"/>
      <c r="E460" s="767"/>
      <c r="F460" s="767"/>
      <c r="G460" s="768"/>
    </row>
    <row r="461" spans="1:7" ht="72" x14ac:dyDescent="0.25">
      <c r="A461" s="740" t="s">
        <v>198</v>
      </c>
      <c r="B461" s="741" t="s">
        <v>888</v>
      </c>
      <c r="C461" s="765" t="s">
        <v>889</v>
      </c>
      <c r="D461" s="743" t="s">
        <v>837</v>
      </c>
      <c r="E461" s="744"/>
      <c r="F461" s="745"/>
      <c r="G461" s="746">
        <f>G467</f>
        <v>0</v>
      </c>
    </row>
    <row r="462" spans="1:7" ht="18" x14ac:dyDescent="0.2">
      <c r="A462" s="747"/>
      <c r="B462" s="748"/>
      <c r="C462" s="748"/>
      <c r="D462" s="748"/>
      <c r="E462" s="748"/>
      <c r="F462" s="748"/>
      <c r="G462" s="749"/>
    </row>
    <row r="463" spans="1:7" ht="18" x14ac:dyDescent="0.2">
      <c r="A463" s="750" t="s">
        <v>142</v>
      </c>
      <c r="B463" s="751"/>
      <c r="C463" s="748" t="s">
        <v>94</v>
      </c>
      <c r="D463" s="748" t="s">
        <v>143</v>
      </c>
      <c r="E463" s="748" t="s">
        <v>144</v>
      </c>
      <c r="F463" s="748" t="s">
        <v>145</v>
      </c>
      <c r="G463" s="749" t="s">
        <v>146</v>
      </c>
    </row>
    <row r="464" spans="1:7" ht="18" x14ac:dyDescent="0.2">
      <c r="A464" s="752" t="s">
        <v>117</v>
      </c>
      <c r="B464" s="753" t="s">
        <v>692</v>
      </c>
      <c r="C464" s="754" t="s">
        <v>693</v>
      </c>
      <c r="D464" s="755" t="s">
        <v>107</v>
      </c>
      <c r="E464" s="755">
        <v>1.2</v>
      </c>
      <c r="F464" s="793"/>
      <c r="G464" s="757">
        <f t="shared" ref="G464:G466" si="42">TRUNC(E464*F464,2)</f>
        <v>0</v>
      </c>
    </row>
    <row r="465" spans="1:7" ht="36" x14ac:dyDescent="0.2">
      <c r="A465" s="752" t="s">
        <v>116</v>
      </c>
      <c r="B465" s="753">
        <v>88251</v>
      </c>
      <c r="C465" s="754" t="s">
        <v>690</v>
      </c>
      <c r="D465" s="755" t="s">
        <v>95</v>
      </c>
      <c r="E465" s="755">
        <v>2.5</v>
      </c>
      <c r="F465" s="793"/>
      <c r="G465" s="757">
        <f t="shared" si="42"/>
        <v>0</v>
      </c>
    </row>
    <row r="466" spans="1:7" ht="18" x14ac:dyDescent="0.2">
      <c r="A466" s="752" t="s">
        <v>116</v>
      </c>
      <c r="B466" s="753">
        <v>88315</v>
      </c>
      <c r="C466" s="754" t="s">
        <v>685</v>
      </c>
      <c r="D466" s="755" t="s">
        <v>95</v>
      </c>
      <c r="E466" s="755">
        <v>2.5</v>
      </c>
      <c r="F466" s="793"/>
      <c r="G466" s="757">
        <f t="shared" si="42"/>
        <v>0</v>
      </c>
    </row>
    <row r="467" spans="1:7" ht="18" x14ac:dyDescent="0.2">
      <c r="A467" s="759" t="s">
        <v>147</v>
      </c>
      <c r="B467" s="760"/>
      <c r="C467" s="760"/>
      <c r="D467" s="760"/>
      <c r="E467" s="760"/>
      <c r="F467" s="761"/>
      <c r="G467" s="762">
        <f>SUM(G464:G466)</f>
        <v>0</v>
      </c>
    </row>
    <row r="468" spans="1:7" x14ac:dyDescent="0.2">
      <c r="A468" s="766"/>
      <c r="B468" s="767"/>
      <c r="C468" s="767"/>
      <c r="D468" s="767"/>
      <c r="E468" s="767"/>
      <c r="F468" s="767"/>
      <c r="G468" s="768"/>
    </row>
    <row r="469" spans="1:7" ht="72" x14ac:dyDescent="0.25">
      <c r="A469" s="740" t="s">
        <v>198</v>
      </c>
      <c r="B469" s="741" t="s">
        <v>890</v>
      </c>
      <c r="C469" s="765" t="s">
        <v>891</v>
      </c>
      <c r="D469" s="743" t="s">
        <v>837</v>
      </c>
      <c r="E469" s="744"/>
      <c r="F469" s="745"/>
      <c r="G469" s="746">
        <f>G475</f>
        <v>0</v>
      </c>
    </row>
    <row r="470" spans="1:7" ht="18" x14ac:dyDescent="0.2">
      <c r="A470" s="747"/>
      <c r="B470" s="748"/>
      <c r="C470" s="748"/>
      <c r="D470" s="748"/>
      <c r="E470" s="748"/>
      <c r="F470" s="748"/>
      <c r="G470" s="749"/>
    </row>
    <row r="471" spans="1:7" ht="18" x14ac:dyDescent="0.2">
      <c r="A471" s="750" t="s">
        <v>142</v>
      </c>
      <c r="B471" s="751"/>
      <c r="C471" s="748" t="s">
        <v>94</v>
      </c>
      <c r="D471" s="748" t="s">
        <v>143</v>
      </c>
      <c r="E471" s="748" t="s">
        <v>144</v>
      </c>
      <c r="F471" s="748" t="s">
        <v>145</v>
      </c>
      <c r="G471" s="749" t="s">
        <v>146</v>
      </c>
    </row>
    <row r="472" spans="1:7" ht="18" x14ac:dyDescent="0.2">
      <c r="A472" s="752" t="s">
        <v>117</v>
      </c>
      <c r="B472" s="753" t="s">
        <v>692</v>
      </c>
      <c r="C472" s="754" t="s">
        <v>693</v>
      </c>
      <c r="D472" s="755" t="s">
        <v>107</v>
      </c>
      <c r="E472" s="755">
        <v>1.2</v>
      </c>
      <c r="F472" s="793"/>
      <c r="G472" s="757">
        <f t="shared" ref="G472:G474" si="43">TRUNC(E472*F472,2)</f>
        <v>0</v>
      </c>
    </row>
    <row r="473" spans="1:7" ht="36" x14ac:dyDescent="0.2">
      <c r="A473" s="752" t="s">
        <v>116</v>
      </c>
      <c r="B473" s="753">
        <v>88251</v>
      </c>
      <c r="C473" s="754" t="s">
        <v>690</v>
      </c>
      <c r="D473" s="755" t="s">
        <v>95</v>
      </c>
      <c r="E473" s="755">
        <v>2.5</v>
      </c>
      <c r="F473" s="793"/>
      <c r="G473" s="757">
        <f t="shared" si="43"/>
        <v>0</v>
      </c>
    </row>
    <row r="474" spans="1:7" ht="18" x14ac:dyDescent="0.2">
      <c r="A474" s="752" t="s">
        <v>116</v>
      </c>
      <c r="B474" s="753">
        <v>88315</v>
      </c>
      <c r="C474" s="754" t="s">
        <v>685</v>
      </c>
      <c r="D474" s="755" t="s">
        <v>95</v>
      </c>
      <c r="E474" s="755">
        <v>2.5</v>
      </c>
      <c r="F474" s="793"/>
      <c r="G474" s="757">
        <f t="shared" si="43"/>
        <v>0</v>
      </c>
    </row>
    <row r="475" spans="1:7" ht="18" x14ac:dyDescent="0.2">
      <c r="A475" s="759" t="s">
        <v>147</v>
      </c>
      <c r="B475" s="760"/>
      <c r="C475" s="760"/>
      <c r="D475" s="760"/>
      <c r="E475" s="760"/>
      <c r="F475" s="761"/>
      <c r="G475" s="762">
        <f>SUM(G472:G474)</f>
        <v>0</v>
      </c>
    </row>
    <row r="476" spans="1:7" x14ac:dyDescent="0.2">
      <c r="A476" s="766"/>
      <c r="B476" s="767"/>
      <c r="C476" s="767"/>
      <c r="D476" s="767"/>
      <c r="E476" s="767"/>
      <c r="F476" s="767"/>
      <c r="G476" s="768"/>
    </row>
    <row r="477" spans="1:7" ht="72" x14ac:dyDescent="0.25">
      <c r="A477" s="740" t="s">
        <v>198</v>
      </c>
      <c r="B477" s="741" t="s">
        <v>892</v>
      </c>
      <c r="C477" s="765" t="s">
        <v>893</v>
      </c>
      <c r="D477" s="743" t="s">
        <v>837</v>
      </c>
      <c r="E477" s="744"/>
      <c r="F477" s="745"/>
      <c r="G477" s="746">
        <f>G483</f>
        <v>0</v>
      </c>
    </row>
    <row r="478" spans="1:7" ht="18" x14ac:dyDescent="0.2">
      <c r="A478" s="747"/>
      <c r="B478" s="748"/>
      <c r="C478" s="748"/>
      <c r="D478" s="748"/>
      <c r="E478" s="748"/>
      <c r="F478" s="748"/>
      <c r="G478" s="749"/>
    </row>
    <row r="479" spans="1:7" ht="18" x14ac:dyDescent="0.2">
      <c r="A479" s="750" t="s">
        <v>142</v>
      </c>
      <c r="B479" s="751"/>
      <c r="C479" s="748" t="s">
        <v>94</v>
      </c>
      <c r="D479" s="748" t="s">
        <v>143</v>
      </c>
      <c r="E479" s="748" t="s">
        <v>144</v>
      </c>
      <c r="F479" s="748" t="s">
        <v>145</v>
      </c>
      <c r="G479" s="749" t="s">
        <v>146</v>
      </c>
    </row>
    <row r="480" spans="1:7" ht="18" x14ac:dyDescent="0.2">
      <c r="A480" s="752" t="s">
        <v>117</v>
      </c>
      <c r="B480" s="753" t="s">
        <v>692</v>
      </c>
      <c r="C480" s="754" t="s">
        <v>693</v>
      </c>
      <c r="D480" s="755" t="s">
        <v>107</v>
      </c>
      <c r="E480" s="755">
        <v>1.2</v>
      </c>
      <c r="F480" s="793"/>
      <c r="G480" s="757">
        <f t="shared" ref="G480:G482" si="44">TRUNC(E480*F480,2)</f>
        <v>0</v>
      </c>
    </row>
    <row r="481" spans="1:7" ht="36" x14ac:dyDescent="0.2">
      <c r="A481" s="752" t="s">
        <v>116</v>
      </c>
      <c r="B481" s="753">
        <v>88251</v>
      </c>
      <c r="C481" s="754" t="s">
        <v>690</v>
      </c>
      <c r="D481" s="755" t="s">
        <v>95</v>
      </c>
      <c r="E481" s="755">
        <v>2.5</v>
      </c>
      <c r="F481" s="793"/>
      <c r="G481" s="757">
        <f t="shared" si="44"/>
        <v>0</v>
      </c>
    </row>
    <row r="482" spans="1:7" ht="18" x14ac:dyDescent="0.2">
      <c r="A482" s="752" t="s">
        <v>116</v>
      </c>
      <c r="B482" s="753">
        <v>88315</v>
      </c>
      <c r="C482" s="754" t="s">
        <v>685</v>
      </c>
      <c r="D482" s="755" t="s">
        <v>95</v>
      </c>
      <c r="E482" s="755">
        <v>2.5</v>
      </c>
      <c r="F482" s="793"/>
      <c r="G482" s="757">
        <f t="shared" si="44"/>
        <v>0</v>
      </c>
    </row>
    <row r="483" spans="1:7" ht="18" x14ac:dyDescent="0.2">
      <c r="A483" s="759" t="s">
        <v>147</v>
      </c>
      <c r="B483" s="760"/>
      <c r="C483" s="760"/>
      <c r="D483" s="760"/>
      <c r="E483" s="760"/>
      <c r="F483" s="761"/>
      <c r="G483" s="762">
        <f>SUM(G480:G482)</f>
        <v>0</v>
      </c>
    </row>
    <row r="484" spans="1:7" x14ac:dyDescent="0.2">
      <c r="A484" s="766"/>
      <c r="B484" s="767"/>
      <c r="C484" s="767"/>
      <c r="D484" s="767"/>
      <c r="E484" s="767"/>
      <c r="F484" s="767"/>
      <c r="G484" s="768"/>
    </row>
    <row r="485" spans="1:7" ht="108" x14ac:dyDescent="0.25">
      <c r="A485" s="740" t="s">
        <v>198</v>
      </c>
      <c r="B485" s="741" t="s">
        <v>265</v>
      </c>
      <c r="C485" s="765" t="s">
        <v>894</v>
      </c>
      <c r="D485" s="743" t="s">
        <v>837</v>
      </c>
      <c r="E485" s="744"/>
      <c r="F485" s="745"/>
      <c r="G485" s="746">
        <f>G492</f>
        <v>0</v>
      </c>
    </row>
    <row r="486" spans="1:7" ht="18" x14ac:dyDescent="0.2">
      <c r="A486" s="747"/>
      <c r="B486" s="748"/>
      <c r="C486" s="748"/>
      <c r="D486" s="748"/>
      <c r="E486" s="748"/>
      <c r="F486" s="748"/>
      <c r="G486" s="749"/>
    </row>
    <row r="487" spans="1:7" ht="18" x14ac:dyDescent="0.2">
      <c r="A487" s="750" t="s">
        <v>142</v>
      </c>
      <c r="B487" s="751"/>
      <c r="C487" s="748" t="s">
        <v>94</v>
      </c>
      <c r="D487" s="748" t="s">
        <v>143</v>
      </c>
      <c r="E487" s="748" t="s">
        <v>144</v>
      </c>
      <c r="F487" s="748" t="s">
        <v>145</v>
      </c>
      <c r="G487" s="749" t="s">
        <v>146</v>
      </c>
    </row>
    <row r="488" spans="1:7" ht="36" x14ac:dyDescent="0.2">
      <c r="A488" s="752" t="s">
        <v>648</v>
      </c>
      <c r="B488" s="753">
        <v>4380</v>
      </c>
      <c r="C488" s="754" t="s">
        <v>1668</v>
      </c>
      <c r="D488" s="755" t="s">
        <v>14</v>
      </c>
      <c r="E488" s="755">
        <v>1</v>
      </c>
      <c r="F488" s="793"/>
      <c r="G488" s="757">
        <f t="shared" ref="G488:G491" si="45">TRUNC(E488*F488,2)</f>
        <v>0</v>
      </c>
    </row>
    <row r="489" spans="1:7" ht="108" x14ac:dyDescent="0.2">
      <c r="A489" s="752" t="s">
        <v>648</v>
      </c>
      <c r="B489" s="753">
        <v>43071</v>
      </c>
      <c r="C489" s="754" t="s">
        <v>1669</v>
      </c>
      <c r="D489" s="755" t="s">
        <v>107</v>
      </c>
      <c r="E489" s="755">
        <v>1.06</v>
      </c>
      <c r="F489" s="793"/>
      <c r="G489" s="757">
        <f t="shared" si="45"/>
        <v>0</v>
      </c>
    </row>
    <row r="490" spans="1:7" ht="18" x14ac:dyDescent="0.2">
      <c r="A490" s="752" t="s">
        <v>116</v>
      </c>
      <c r="B490" s="753">
        <v>88262</v>
      </c>
      <c r="C490" s="754" t="s">
        <v>694</v>
      </c>
      <c r="D490" s="755" t="s">
        <v>95</v>
      </c>
      <c r="E490" s="755">
        <v>0.22</v>
      </c>
      <c r="F490" s="793"/>
      <c r="G490" s="757">
        <f t="shared" si="45"/>
        <v>0</v>
      </c>
    </row>
    <row r="491" spans="1:7" ht="18" x14ac:dyDescent="0.2">
      <c r="A491" s="752" t="s">
        <v>116</v>
      </c>
      <c r="B491" s="753">
        <v>88316</v>
      </c>
      <c r="C491" s="754" t="s">
        <v>674</v>
      </c>
      <c r="D491" s="755" t="s">
        <v>95</v>
      </c>
      <c r="E491" s="755">
        <v>0.22</v>
      </c>
      <c r="F491" s="793"/>
      <c r="G491" s="757">
        <f t="shared" si="45"/>
        <v>0</v>
      </c>
    </row>
    <row r="492" spans="1:7" ht="18" x14ac:dyDescent="0.2">
      <c r="A492" s="759" t="s">
        <v>147</v>
      </c>
      <c r="B492" s="760"/>
      <c r="C492" s="760"/>
      <c r="D492" s="760"/>
      <c r="E492" s="760"/>
      <c r="F492" s="761"/>
      <c r="G492" s="762">
        <f>SUM(G488:G491)</f>
        <v>0</v>
      </c>
    </row>
    <row r="493" spans="1:7" x14ac:dyDescent="0.2">
      <c r="A493" s="766"/>
      <c r="B493" s="767"/>
      <c r="C493" s="767"/>
      <c r="D493" s="767"/>
      <c r="E493" s="767"/>
      <c r="F493" s="767"/>
      <c r="G493" s="768"/>
    </row>
    <row r="494" spans="1:7" ht="36" x14ac:dyDescent="0.25">
      <c r="A494" s="740" t="s">
        <v>198</v>
      </c>
      <c r="B494" s="741" t="s">
        <v>896</v>
      </c>
      <c r="C494" s="765" t="s">
        <v>897</v>
      </c>
      <c r="D494" s="743" t="s">
        <v>898</v>
      </c>
      <c r="E494" s="744"/>
      <c r="F494" s="745"/>
      <c r="G494" s="746">
        <f>G503</f>
        <v>0</v>
      </c>
    </row>
    <row r="495" spans="1:7" ht="18" x14ac:dyDescent="0.2">
      <c r="A495" s="747"/>
      <c r="B495" s="748"/>
      <c r="C495" s="748"/>
      <c r="D495" s="748"/>
      <c r="E495" s="748"/>
      <c r="F495" s="748"/>
      <c r="G495" s="749"/>
    </row>
    <row r="496" spans="1:7" ht="18" x14ac:dyDescent="0.2">
      <c r="A496" s="750" t="s">
        <v>142</v>
      </c>
      <c r="B496" s="751"/>
      <c r="C496" s="748" t="s">
        <v>94</v>
      </c>
      <c r="D496" s="748" t="s">
        <v>143</v>
      </c>
      <c r="E496" s="748" t="s">
        <v>144</v>
      </c>
      <c r="F496" s="748" t="s">
        <v>145</v>
      </c>
      <c r="G496" s="749" t="s">
        <v>146</v>
      </c>
    </row>
    <row r="497" spans="1:7" ht="54" x14ac:dyDescent="0.2">
      <c r="A497" s="752" t="s">
        <v>116</v>
      </c>
      <c r="B497" s="753">
        <v>93282</v>
      </c>
      <c r="C497" s="754" t="s">
        <v>695</v>
      </c>
      <c r="D497" s="755" t="s">
        <v>696</v>
      </c>
      <c r="E497" s="755">
        <v>2.7000000000000001E-3</v>
      </c>
      <c r="F497" s="793"/>
      <c r="G497" s="757">
        <f t="shared" ref="G497:G502" si="46">TRUNC(E497*F497,2)</f>
        <v>0</v>
      </c>
    </row>
    <row r="498" spans="1:7" ht="54" x14ac:dyDescent="0.2">
      <c r="A498" s="752" t="s">
        <v>116</v>
      </c>
      <c r="B498" s="753">
        <v>93281</v>
      </c>
      <c r="C498" s="754" t="s">
        <v>697</v>
      </c>
      <c r="D498" s="755" t="s">
        <v>687</v>
      </c>
      <c r="E498" s="755">
        <v>2E-3</v>
      </c>
      <c r="F498" s="793"/>
      <c r="G498" s="757">
        <f t="shared" si="46"/>
        <v>0</v>
      </c>
    </row>
    <row r="499" spans="1:7" ht="54" x14ac:dyDescent="0.2">
      <c r="A499" s="752" t="s">
        <v>117</v>
      </c>
      <c r="B499" s="753" t="s">
        <v>1670</v>
      </c>
      <c r="C499" s="754" t="s">
        <v>1882</v>
      </c>
      <c r="D499" s="755" t="s">
        <v>127</v>
      </c>
      <c r="E499" s="755">
        <v>2</v>
      </c>
      <c r="F499" s="793"/>
      <c r="G499" s="757">
        <f t="shared" si="46"/>
        <v>0</v>
      </c>
    </row>
    <row r="500" spans="1:7" ht="54" x14ac:dyDescent="0.2">
      <c r="A500" s="752" t="s">
        <v>648</v>
      </c>
      <c r="B500" s="753">
        <v>11029</v>
      </c>
      <c r="C500" s="754" t="s">
        <v>1671</v>
      </c>
      <c r="D500" s="755" t="s">
        <v>753</v>
      </c>
      <c r="E500" s="755">
        <v>6</v>
      </c>
      <c r="F500" s="793"/>
      <c r="G500" s="757">
        <f t="shared" si="46"/>
        <v>0</v>
      </c>
    </row>
    <row r="501" spans="1:7" ht="18" x14ac:dyDescent="0.2">
      <c r="A501" s="752" t="s">
        <v>116</v>
      </c>
      <c r="B501" s="753">
        <v>88316</v>
      </c>
      <c r="C501" s="754" t="s">
        <v>674</v>
      </c>
      <c r="D501" s="755" t="s">
        <v>95</v>
      </c>
      <c r="E501" s="755">
        <v>0.1</v>
      </c>
      <c r="F501" s="793"/>
      <c r="G501" s="757">
        <f t="shared" si="46"/>
        <v>0</v>
      </c>
    </row>
    <row r="502" spans="1:7" ht="18" x14ac:dyDescent="0.2">
      <c r="A502" s="752" t="s">
        <v>116</v>
      </c>
      <c r="B502" s="753">
        <v>88323</v>
      </c>
      <c r="C502" s="754" t="s">
        <v>698</v>
      </c>
      <c r="D502" s="755" t="s">
        <v>95</v>
      </c>
      <c r="E502" s="755">
        <v>0.1</v>
      </c>
      <c r="F502" s="793"/>
      <c r="G502" s="757">
        <f t="shared" si="46"/>
        <v>0</v>
      </c>
    </row>
    <row r="503" spans="1:7" ht="18" x14ac:dyDescent="0.2">
      <c r="A503" s="759" t="s">
        <v>147</v>
      </c>
      <c r="B503" s="760"/>
      <c r="C503" s="760"/>
      <c r="D503" s="760"/>
      <c r="E503" s="760"/>
      <c r="F503" s="761"/>
      <c r="G503" s="762">
        <f>SUM(G497:G502)</f>
        <v>0</v>
      </c>
    </row>
    <row r="504" spans="1:7" x14ac:dyDescent="0.2">
      <c r="A504" s="766"/>
      <c r="B504" s="767"/>
      <c r="C504" s="767"/>
      <c r="D504" s="767"/>
      <c r="E504" s="767"/>
      <c r="F504" s="767"/>
      <c r="G504" s="768"/>
    </row>
    <row r="505" spans="1:7" ht="36" x14ac:dyDescent="0.25">
      <c r="A505" s="740" t="s">
        <v>198</v>
      </c>
      <c r="B505" s="741" t="s">
        <v>267</v>
      </c>
      <c r="C505" s="765" t="s">
        <v>901</v>
      </c>
      <c r="D505" s="743" t="s">
        <v>837</v>
      </c>
      <c r="E505" s="744"/>
      <c r="F505" s="745"/>
      <c r="G505" s="746">
        <f>G511</f>
        <v>0</v>
      </c>
    </row>
    <row r="506" spans="1:7" ht="18" x14ac:dyDescent="0.2">
      <c r="A506" s="747"/>
      <c r="B506" s="748"/>
      <c r="C506" s="748"/>
      <c r="D506" s="748"/>
      <c r="E506" s="748"/>
      <c r="F506" s="748"/>
      <c r="G506" s="749"/>
    </row>
    <row r="507" spans="1:7" ht="18" x14ac:dyDescent="0.2">
      <c r="A507" s="750" t="s">
        <v>142</v>
      </c>
      <c r="B507" s="751"/>
      <c r="C507" s="748" t="s">
        <v>94</v>
      </c>
      <c r="D507" s="748" t="s">
        <v>143</v>
      </c>
      <c r="E507" s="748" t="s">
        <v>144</v>
      </c>
      <c r="F507" s="748" t="s">
        <v>145</v>
      </c>
      <c r="G507" s="749" t="s">
        <v>146</v>
      </c>
    </row>
    <row r="508" spans="1:7" ht="72" x14ac:dyDescent="0.2">
      <c r="A508" s="752" t="s">
        <v>648</v>
      </c>
      <c r="B508" s="753">
        <v>626</v>
      </c>
      <c r="C508" s="754" t="s">
        <v>1672</v>
      </c>
      <c r="D508" s="755" t="s">
        <v>97</v>
      </c>
      <c r="E508" s="755">
        <v>1.5</v>
      </c>
      <c r="F508" s="793"/>
      <c r="G508" s="757">
        <f t="shared" ref="G508:G510" si="47">TRUNC(E508*F508,2)</f>
        <v>0</v>
      </c>
    </row>
    <row r="509" spans="1:7" ht="36" x14ac:dyDescent="0.2">
      <c r="A509" s="752" t="s">
        <v>116</v>
      </c>
      <c r="B509" s="753">
        <v>88243</v>
      </c>
      <c r="C509" s="754" t="s">
        <v>699</v>
      </c>
      <c r="D509" s="755" t="s">
        <v>95</v>
      </c>
      <c r="E509" s="755">
        <v>9.69E-2</v>
      </c>
      <c r="F509" s="793"/>
      <c r="G509" s="757">
        <f t="shared" si="47"/>
        <v>0</v>
      </c>
    </row>
    <row r="510" spans="1:7" ht="18" x14ac:dyDescent="0.2">
      <c r="A510" s="752" t="s">
        <v>116</v>
      </c>
      <c r="B510" s="753">
        <v>88270</v>
      </c>
      <c r="C510" s="754" t="s">
        <v>700</v>
      </c>
      <c r="D510" s="755" t="s">
        <v>95</v>
      </c>
      <c r="E510" s="755">
        <v>0.4299</v>
      </c>
      <c r="F510" s="793"/>
      <c r="G510" s="757">
        <f t="shared" si="47"/>
        <v>0</v>
      </c>
    </row>
    <row r="511" spans="1:7" ht="18" x14ac:dyDescent="0.2">
      <c r="A511" s="759" t="s">
        <v>147</v>
      </c>
      <c r="B511" s="760"/>
      <c r="C511" s="760"/>
      <c r="D511" s="760"/>
      <c r="E511" s="760"/>
      <c r="F511" s="761"/>
      <c r="G511" s="762">
        <f>SUM(G508:G510)</f>
        <v>0</v>
      </c>
    </row>
    <row r="512" spans="1:7" x14ac:dyDescent="0.2">
      <c r="A512" s="766"/>
      <c r="B512" s="767"/>
      <c r="C512" s="767"/>
      <c r="D512" s="767"/>
      <c r="E512" s="767"/>
      <c r="F512" s="767"/>
      <c r="G512" s="768"/>
    </row>
    <row r="513" spans="1:7" ht="36" x14ac:dyDescent="0.25">
      <c r="A513" s="740" t="s">
        <v>198</v>
      </c>
      <c r="B513" s="741" t="s">
        <v>902</v>
      </c>
      <c r="C513" s="765" t="s">
        <v>903</v>
      </c>
      <c r="D513" s="743" t="s">
        <v>837</v>
      </c>
      <c r="E513" s="744"/>
      <c r="F513" s="745"/>
      <c r="G513" s="746">
        <f>G519</f>
        <v>0</v>
      </c>
    </row>
    <row r="514" spans="1:7" ht="18" x14ac:dyDescent="0.2">
      <c r="A514" s="747"/>
      <c r="B514" s="748"/>
      <c r="C514" s="748"/>
      <c r="D514" s="748"/>
      <c r="E514" s="748"/>
      <c r="F514" s="748"/>
      <c r="G514" s="749"/>
    </row>
    <row r="515" spans="1:7" ht="18" x14ac:dyDescent="0.2">
      <c r="A515" s="750" t="s">
        <v>142</v>
      </c>
      <c r="B515" s="751"/>
      <c r="C515" s="748" t="s">
        <v>94</v>
      </c>
      <c r="D515" s="748" t="s">
        <v>143</v>
      </c>
      <c r="E515" s="748" t="s">
        <v>144</v>
      </c>
      <c r="F515" s="748" t="s">
        <v>145</v>
      </c>
      <c r="G515" s="749" t="s">
        <v>146</v>
      </c>
    </row>
    <row r="516" spans="1:7" ht="72" x14ac:dyDescent="0.2">
      <c r="A516" s="752" t="s">
        <v>648</v>
      </c>
      <c r="B516" s="753">
        <v>626</v>
      </c>
      <c r="C516" s="754" t="s">
        <v>1672</v>
      </c>
      <c r="D516" s="755" t="s">
        <v>97</v>
      </c>
      <c r="E516" s="755">
        <v>1.5</v>
      </c>
      <c r="F516" s="793"/>
      <c r="G516" s="757">
        <f t="shared" ref="G516:G518" si="48">TRUNC(E516*F516,2)</f>
        <v>0</v>
      </c>
    </row>
    <row r="517" spans="1:7" ht="36" x14ac:dyDescent="0.2">
      <c r="A517" s="752" t="s">
        <v>116</v>
      </c>
      <c r="B517" s="753">
        <v>88243</v>
      </c>
      <c r="C517" s="754" t="s">
        <v>699</v>
      </c>
      <c r="D517" s="755" t="s">
        <v>95</v>
      </c>
      <c r="E517" s="755">
        <v>9.69E-2</v>
      </c>
      <c r="F517" s="793"/>
      <c r="G517" s="757">
        <f t="shared" si="48"/>
        <v>0</v>
      </c>
    </row>
    <row r="518" spans="1:7" ht="18" x14ac:dyDescent="0.2">
      <c r="A518" s="752" t="s">
        <v>116</v>
      </c>
      <c r="B518" s="753">
        <v>88270</v>
      </c>
      <c r="C518" s="754" t="s">
        <v>700</v>
      </c>
      <c r="D518" s="755" t="s">
        <v>95</v>
      </c>
      <c r="E518" s="755">
        <v>0.4299</v>
      </c>
      <c r="F518" s="793"/>
      <c r="G518" s="757">
        <f t="shared" si="48"/>
        <v>0</v>
      </c>
    </row>
    <row r="519" spans="1:7" ht="18" x14ac:dyDescent="0.2">
      <c r="A519" s="759" t="s">
        <v>147</v>
      </c>
      <c r="B519" s="760"/>
      <c r="C519" s="760"/>
      <c r="D519" s="760"/>
      <c r="E519" s="760"/>
      <c r="F519" s="761"/>
      <c r="G519" s="762">
        <f>SUM(G516:G518)</f>
        <v>0</v>
      </c>
    </row>
    <row r="520" spans="1:7" x14ac:dyDescent="0.2">
      <c r="A520" s="766"/>
      <c r="B520" s="767"/>
      <c r="C520" s="767"/>
      <c r="D520" s="767"/>
      <c r="E520" s="767"/>
      <c r="F520" s="767"/>
      <c r="G520" s="768"/>
    </row>
    <row r="521" spans="1:7" ht="36" x14ac:dyDescent="0.25">
      <c r="A521" s="740" t="s">
        <v>198</v>
      </c>
      <c r="B521" s="741" t="s">
        <v>268</v>
      </c>
      <c r="C521" s="765" t="s">
        <v>904</v>
      </c>
      <c r="D521" s="743" t="s">
        <v>837</v>
      </c>
      <c r="E521" s="744"/>
      <c r="F521" s="745"/>
      <c r="G521" s="746">
        <f>G527</f>
        <v>0</v>
      </c>
    </row>
    <row r="522" spans="1:7" ht="18" x14ac:dyDescent="0.2">
      <c r="A522" s="747"/>
      <c r="B522" s="748"/>
      <c r="C522" s="748"/>
      <c r="D522" s="748"/>
      <c r="E522" s="748"/>
      <c r="F522" s="748"/>
      <c r="G522" s="749"/>
    </row>
    <row r="523" spans="1:7" ht="18" x14ac:dyDescent="0.2">
      <c r="A523" s="750" t="s">
        <v>142</v>
      </c>
      <c r="B523" s="751"/>
      <c r="C523" s="748" t="s">
        <v>94</v>
      </c>
      <c r="D523" s="748" t="s">
        <v>143</v>
      </c>
      <c r="E523" s="748" t="s">
        <v>144</v>
      </c>
      <c r="F523" s="748" t="s">
        <v>145</v>
      </c>
      <c r="G523" s="749" t="s">
        <v>146</v>
      </c>
    </row>
    <row r="524" spans="1:7" ht="72" x14ac:dyDescent="0.2">
      <c r="A524" s="752" t="s">
        <v>648</v>
      </c>
      <c r="B524" s="753">
        <v>626</v>
      </c>
      <c r="C524" s="754" t="s">
        <v>1672</v>
      </c>
      <c r="D524" s="755" t="s">
        <v>97</v>
      </c>
      <c r="E524" s="755">
        <v>1.5</v>
      </c>
      <c r="F524" s="793"/>
      <c r="G524" s="757">
        <f t="shared" ref="G524:G526" si="49">TRUNC(E524*F524,2)</f>
        <v>0</v>
      </c>
    </row>
    <row r="525" spans="1:7" ht="36" x14ac:dyDescent="0.2">
      <c r="A525" s="752" t="s">
        <v>116</v>
      </c>
      <c r="B525" s="753">
        <v>88243</v>
      </c>
      <c r="C525" s="754" t="s">
        <v>699</v>
      </c>
      <c r="D525" s="755" t="s">
        <v>95</v>
      </c>
      <c r="E525" s="755">
        <v>9.69E-2</v>
      </c>
      <c r="F525" s="793"/>
      <c r="G525" s="757">
        <f t="shared" si="49"/>
        <v>0</v>
      </c>
    </row>
    <row r="526" spans="1:7" ht="18" x14ac:dyDescent="0.2">
      <c r="A526" s="752" t="s">
        <v>116</v>
      </c>
      <c r="B526" s="753">
        <v>88270</v>
      </c>
      <c r="C526" s="754" t="s">
        <v>700</v>
      </c>
      <c r="D526" s="755" t="s">
        <v>95</v>
      </c>
      <c r="E526" s="755">
        <v>0.4299</v>
      </c>
      <c r="F526" s="793"/>
      <c r="G526" s="757">
        <f t="shared" si="49"/>
        <v>0</v>
      </c>
    </row>
    <row r="527" spans="1:7" ht="18" x14ac:dyDescent="0.2">
      <c r="A527" s="759" t="s">
        <v>147</v>
      </c>
      <c r="B527" s="760"/>
      <c r="C527" s="760"/>
      <c r="D527" s="760"/>
      <c r="E527" s="760"/>
      <c r="F527" s="761"/>
      <c r="G527" s="762">
        <f>SUM(G524:G526)</f>
        <v>0</v>
      </c>
    </row>
    <row r="528" spans="1:7" x14ac:dyDescent="0.2">
      <c r="A528" s="766"/>
      <c r="B528" s="767"/>
      <c r="C528" s="767"/>
      <c r="D528" s="767"/>
      <c r="E528" s="767"/>
      <c r="F528" s="767"/>
      <c r="G528" s="768"/>
    </row>
    <row r="529" spans="1:7" ht="36" x14ac:dyDescent="0.25">
      <c r="A529" s="740" t="s">
        <v>198</v>
      </c>
      <c r="B529" s="741" t="s">
        <v>905</v>
      </c>
      <c r="C529" s="765" t="s">
        <v>906</v>
      </c>
      <c r="D529" s="743" t="s">
        <v>837</v>
      </c>
      <c r="E529" s="744"/>
      <c r="F529" s="745"/>
      <c r="G529" s="746">
        <f>G535</f>
        <v>0</v>
      </c>
    </row>
    <row r="530" spans="1:7" ht="18" x14ac:dyDescent="0.2">
      <c r="A530" s="747"/>
      <c r="B530" s="748"/>
      <c r="C530" s="748"/>
      <c r="D530" s="748"/>
      <c r="E530" s="748"/>
      <c r="F530" s="748"/>
      <c r="G530" s="749"/>
    </row>
    <row r="531" spans="1:7" ht="18" x14ac:dyDescent="0.2">
      <c r="A531" s="750" t="s">
        <v>142</v>
      </c>
      <c r="B531" s="751"/>
      <c r="C531" s="748" t="s">
        <v>94</v>
      </c>
      <c r="D531" s="748" t="s">
        <v>143</v>
      </c>
      <c r="E531" s="748" t="s">
        <v>144</v>
      </c>
      <c r="F531" s="748" t="s">
        <v>145</v>
      </c>
      <c r="G531" s="749" t="s">
        <v>146</v>
      </c>
    </row>
    <row r="532" spans="1:7" ht="72" x14ac:dyDescent="0.2">
      <c r="A532" s="752" t="s">
        <v>648</v>
      </c>
      <c r="B532" s="753">
        <v>626</v>
      </c>
      <c r="C532" s="754" t="s">
        <v>1672</v>
      </c>
      <c r="D532" s="755" t="s">
        <v>97</v>
      </c>
      <c r="E532" s="755">
        <v>1.5</v>
      </c>
      <c r="F532" s="793"/>
      <c r="G532" s="757">
        <f t="shared" ref="G532:G534" si="50">TRUNC(E532*F532,2)</f>
        <v>0</v>
      </c>
    </row>
    <row r="533" spans="1:7" ht="36" x14ac:dyDescent="0.2">
      <c r="A533" s="752" t="s">
        <v>116</v>
      </c>
      <c r="B533" s="753">
        <v>88243</v>
      </c>
      <c r="C533" s="754" t="s">
        <v>699</v>
      </c>
      <c r="D533" s="755" t="s">
        <v>95</v>
      </c>
      <c r="E533" s="755">
        <v>9.69E-2</v>
      </c>
      <c r="F533" s="793"/>
      <c r="G533" s="757">
        <f t="shared" si="50"/>
        <v>0</v>
      </c>
    </row>
    <row r="534" spans="1:7" ht="18" x14ac:dyDescent="0.2">
      <c r="A534" s="752" t="s">
        <v>116</v>
      </c>
      <c r="B534" s="753">
        <v>88270</v>
      </c>
      <c r="C534" s="754" t="s">
        <v>700</v>
      </c>
      <c r="D534" s="755" t="s">
        <v>95</v>
      </c>
      <c r="E534" s="755">
        <v>0.4299</v>
      </c>
      <c r="F534" s="793"/>
      <c r="G534" s="757">
        <f t="shared" si="50"/>
        <v>0</v>
      </c>
    </row>
    <row r="535" spans="1:7" ht="18" x14ac:dyDescent="0.2">
      <c r="A535" s="759" t="s">
        <v>147</v>
      </c>
      <c r="B535" s="760"/>
      <c r="C535" s="760"/>
      <c r="D535" s="760"/>
      <c r="E535" s="760"/>
      <c r="F535" s="761"/>
      <c r="G535" s="762">
        <f>SUM(G532:G534)</f>
        <v>0</v>
      </c>
    </row>
    <row r="536" spans="1:7" x14ac:dyDescent="0.2">
      <c r="A536" s="766"/>
      <c r="B536" s="767"/>
      <c r="C536" s="767"/>
      <c r="D536" s="767"/>
      <c r="E536" s="767"/>
      <c r="F536" s="767"/>
      <c r="G536" s="768"/>
    </row>
    <row r="537" spans="1:7" ht="54" x14ac:dyDescent="0.25">
      <c r="A537" s="740" t="s">
        <v>198</v>
      </c>
      <c r="B537" s="741" t="s">
        <v>273</v>
      </c>
      <c r="C537" s="765" t="s">
        <v>912</v>
      </c>
      <c r="D537" s="743" t="s">
        <v>837</v>
      </c>
      <c r="E537" s="744"/>
      <c r="F537" s="745"/>
      <c r="G537" s="746">
        <f>G545</f>
        <v>0</v>
      </c>
    </row>
    <row r="538" spans="1:7" ht="18" x14ac:dyDescent="0.2">
      <c r="A538" s="747"/>
      <c r="B538" s="748"/>
      <c r="C538" s="748"/>
      <c r="D538" s="748"/>
      <c r="E538" s="748"/>
      <c r="F538" s="748"/>
      <c r="G538" s="749"/>
    </row>
    <row r="539" spans="1:7" ht="18" x14ac:dyDescent="0.2">
      <c r="A539" s="750" t="s">
        <v>142</v>
      </c>
      <c r="B539" s="751"/>
      <c r="C539" s="748" t="s">
        <v>94</v>
      </c>
      <c r="D539" s="748" t="s">
        <v>143</v>
      </c>
      <c r="E539" s="748" t="s">
        <v>144</v>
      </c>
      <c r="F539" s="748" t="s">
        <v>145</v>
      </c>
      <c r="G539" s="749" t="s">
        <v>146</v>
      </c>
    </row>
    <row r="540" spans="1:7" ht="18" x14ac:dyDescent="0.2">
      <c r="A540" s="752" t="s">
        <v>648</v>
      </c>
      <c r="B540" s="753">
        <v>1381</v>
      </c>
      <c r="C540" s="754" t="s">
        <v>1673</v>
      </c>
      <c r="D540" s="755" t="s">
        <v>97</v>
      </c>
      <c r="E540" s="755">
        <v>4.91</v>
      </c>
      <c r="F540" s="793"/>
      <c r="G540" s="757">
        <f t="shared" ref="G540:G544" si="51">TRUNC(E540*F540,2)</f>
        <v>0</v>
      </c>
    </row>
    <row r="541" spans="1:7" ht="18" x14ac:dyDescent="0.2">
      <c r="A541" s="752" t="s">
        <v>648</v>
      </c>
      <c r="B541" s="753">
        <v>34357</v>
      </c>
      <c r="C541" s="754" t="s">
        <v>1674</v>
      </c>
      <c r="D541" s="755" t="s">
        <v>97</v>
      </c>
      <c r="E541" s="755">
        <v>0.54859999999999998</v>
      </c>
      <c r="F541" s="793"/>
      <c r="G541" s="757">
        <f t="shared" si="51"/>
        <v>0</v>
      </c>
    </row>
    <row r="542" spans="1:7" ht="36" x14ac:dyDescent="0.2">
      <c r="A542" s="752" t="s">
        <v>648</v>
      </c>
      <c r="B542" s="753">
        <v>536</v>
      </c>
      <c r="C542" s="754" t="s">
        <v>1675</v>
      </c>
      <c r="D542" s="755" t="s">
        <v>107</v>
      </c>
      <c r="E542" s="755">
        <v>1.0618000000000001</v>
      </c>
      <c r="F542" s="793"/>
      <c r="G542" s="757">
        <f t="shared" si="51"/>
        <v>0</v>
      </c>
    </row>
    <row r="543" spans="1:7" ht="36" x14ac:dyDescent="0.2">
      <c r="A543" s="752" t="s">
        <v>116</v>
      </c>
      <c r="B543" s="753">
        <v>88256</v>
      </c>
      <c r="C543" s="754" t="s">
        <v>1676</v>
      </c>
      <c r="D543" s="755" t="s">
        <v>95</v>
      </c>
      <c r="E543" s="755">
        <v>0.6794</v>
      </c>
      <c r="F543" s="793"/>
      <c r="G543" s="757">
        <f t="shared" si="51"/>
        <v>0</v>
      </c>
    </row>
    <row r="544" spans="1:7" ht="18" x14ac:dyDescent="0.2">
      <c r="A544" s="752" t="s">
        <v>116</v>
      </c>
      <c r="B544" s="753">
        <v>88316</v>
      </c>
      <c r="C544" s="754" t="s">
        <v>674</v>
      </c>
      <c r="D544" s="755" t="s">
        <v>95</v>
      </c>
      <c r="E544" s="755">
        <v>0.30890000000000001</v>
      </c>
      <c r="F544" s="793"/>
      <c r="G544" s="757">
        <f t="shared" si="51"/>
        <v>0</v>
      </c>
    </row>
    <row r="545" spans="1:7" ht="18" x14ac:dyDescent="0.2">
      <c r="A545" s="759" t="s">
        <v>147</v>
      </c>
      <c r="B545" s="760"/>
      <c r="C545" s="760"/>
      <c r="D545" s="760"/>
      <c r="E545" s="760"/>
      <c r="F545" s="761"/>
      <c r="G545" s="762">
        <f>SUM(G540:G544)</f>
        <v>0</v>
      </c>
    </row>
    <row r="546" spans="1:7" x14ac:dyDescent="0.2">
      <c r="A546" s="766"/>
      <c r="B546" s="767"/>
      <c r="C546" s="767"/>
      <c r="D546" s="767"/>
      <c r="E546" s="767"/>
      <c r="F546" s="767"/>
      <c r="G546" s="768"/>
    </row>
    <row r="547" spans="1:7" ht="26.25" customHeight="1" x14ac:dyDescent="0.25">
      <c r="A547" s="740" t="s">
        <v>198</v>
      </c>
      <c r="B547" s="741" t="s">
        <v>274</v>
      </c>
      <c r="C547" s="765" t="s">
        <v>913</v>
      </c>
      <c r="D547" s="743" t="s">
        <v>837</v>
      </c>
      <c r="E547" s="744"/>
      <c r="F547" s="745"/>
      <c r="G547" s="746">
        <f>G555</f>
        <v>0</v>
      </c>
    </row>
    <row r="548" spans="1:7" ht="18" x14ac:dyDescent="0.2">
      <c r="A548" s="747"/>
      <c r="B548" s="748"/>
      <c r="C548" s="748"/>
      <c r="D548" s="748"/>
      <c r="E548" s="748"/>
      <c r="F548" s="748"/>
      <c r="G548" s="749"/>
    </row>
    <row r="549" spans="1:7" ht="18" x14ac:dyDescent="0.2">
      <c r="A549" s="750" t="s">
        <v>142</v>
      </c>
      <c r="B549" s="751"/>
      <c r="C549" s="748" t="s">
        <v>94</v>
      </c>
      <c r="D549" s="748" t="s">
        <v>143</v>
      </c>
      <c r="E549" s="748" t="s">
        <v>144</v>
      </c>
      <c r="F549" s="748" t="s">
        <v>145</v>
      </c>
      <c r="G549" s="749" t="s">
        <v>146</v>
      </c>
    </row>
    <row r="550" spans="1:7" ht="18" x14ac:dyDescent="0.2">
      <c r="A550" s="752" t="s">
        <v>648</v>
      </c>
      <c r="B550" s="753">
        <v>1381</v>
      </c>
      <c r="C550" s="754" t="s">
        <v>1673</v>
      </c>
      <c r="D550" s="755" t="s">
        <v>97</v>
      </c>
      <c r="E550" s="755">
        <v>4.91</v>
      </c>
      <c r="F550" s="793"/>
      <c r="G550" s="757">
        <f t="shared" ref="G550:G554" si="52">TRUNC(E550*F550,2)</f>
        <v>0</v>
      </c>
    </row>
    <row r="551" spans="1:7" ht="18" x14ac:dyDescent="0.2">
      <c r="A551" s="752" t="s">
        <v>648</v>
      </c>
      <c r="B551" s="753">
        <v>34357</v>
      </c>
      <c r="C551" s="754" t="s">
        <v>1674</v>
      </c>
      <c r="D551" s="755" t="s">
        <v>97</v>
      </c>
      <c r="E551" s="755">
        <v>0.54859999999999998</v>
      </c>
      <c r="F551" s="793"/>
      <c r="G551" s="757">
        <f t="shared" si="52"/>
        <v>0</v>
      </c>
    </row>
    <row r="552" spans="1:7" ht="36" x14ac:dyDescent="0.2">
      <c r="A552" s="752" t="s">
        <v>648</v>
      </c>
      <c r="B552" s="753">
        <v>536</v>
      </c>
      <c r="C552" s="754" t="s">
        <v>1675</v>
      </c>
      <c r="D552" s="755" t="s">
        <v>107</v>
      </c>
      <c r="E552" s="755">
        <v>1.0618000000000001</v>
      </c>
      <c r="F552" s="793"/>
      <c r="G552" s="757">
        <f t="shared" si="52"/>
        <v>0</v>
      </c>
    </row>
    <row r="553" spans="1:7" ht="36" x14ac:dyDescent="0.2">
      <c r="A553" s="752" t="s">
        <v>116</v>
      </c>
      <c r="B553" s="753">
        <v>88256</v>
      </c>
      <c r="C553" s="754" t="s">
        <v>1676</v>
      </c>
      <c r="D553" s="755" t="s">
        <v>95</v>
      </c>
      <c r="E553" s="755">
        <v>0.6794</v>
      </c>
      <c r="F553" s="793"/>
      <c r="G553" s="757">
        <f t="shared" si="52"/>
        <v>0</v>
      </c>
    </row>
    <row r="554" spans="1:7" ht="18" x14ac:dyDescent="0.2">
      <c r="A554" s="752" t="s">
        <v>116</v>
      </c>
      <c r="B554" s="753">
        <v>88316</v>
      </c>
      <c r="C554" s="754" t="s">
        <v>674</v>
      </c>
      <c r="D554" s="755" t="s">
        <v>95</v>
      </c>
      <c r="E554" s="755">
        <v>0.30890000000000001</v>
      </c>
      <c r="F554" s="793"/>
      <c r="G554" s="757">
        <f t="shared" si="52"/>
        <v>0</v>
      </c>
    </row>
    <row r="555" spans="1:7" ht="18" x14ac:dyDescent="0.2">
      <c r="A555" s="759" t="s">
        <v>147</v>
      </c>
      <c r="B555" s="760"/>
      <c r="C555" s="760"/>
      <c r="D555" s="760"/>
      <c r="E555" s="760"/>
      <c r="F555" s="761"/>
      <c r="G555" s="762">
        <f>SUM(G550:G554)</f>
        <v>0</v>
      </c>
    </row>
    <row r="556" spans="1:7" x14ac:dyDescent="0.2">
      <c r="A556" s="766"/>
      <c r="B556" s="767"/>
      <c r="C556" s="767"/>
      <c r="D556" s="767"/>
      <c r="E556" s="767"/>
      <c r="F556" s="767"/>
      <c r="G556" s="768"/>
    </row>
    <row r="557" spans="1:7" ht="54" x14ac:dyDescent="0.25">
      <c r="A557" s="740" t="s">
        <v>198</v>
      </c>
      <c r="B557" s="741" t="s">
        <v>275</v>
      </c>
      <c r="C557" s="765" t="s">
        <v>914</v>
      </c>
      <c r="D557" s="743" t="s">
        <v>837</v>
      </c>
      <c r="E557" s="744"/>
      <c r="F557" s="745"/>
      <c r="G557" s="746">
        <f>G565</f>
        <v>0</v>
      </c>
    </row>
    <row r="558" spans="1:7" ht="18" x14ac:dyDescent="0.2">
      <c r="A558" s="747"/>
      <c r="B558" s="748"/>
      <c r="C558" s="748"/>
      <c r="D558" s="748"/>
      <c r="E558" s="748"/>
      <c r="F558" s="748"/>
      <c r="G558" s="749"/>
    </row>
    <row r="559" spans="1:7" ht="18" x14ac:dyDescent="0.2">
      <c r="A559" s="750" t="s">
        <v>142</v>
      </c>
      <c r="B559" s="751"/>
      <c r="C559" s="748" t="s">
        <v>94</v>
      </c>
      <c r="D559" s="748" t="s">
        <v>143</v>
      </c>
      <c r="E559" s="748" t="s">
        <v>144</v>
      </c>
      <c r="F559" s="748" t="s">
        <v>145</v>
      </c>
      <c r="G559" s="749" t="s">
        <v>146</v>
      </c>
    </row>
    <row r="560" spans="1:7" ht="18" x14ac:dyDescent="0.2">
      <c r="A560" s="752" t="s">
        <v>648</v>
      </c>
      <c r="B560" s="753">
        <v>1381</v>
      </c>
      <c r="C560" s="754" t="s">
        <v>1673</v>
      </c>
      <c r="D560" s="755" t="s">
        <v>97</v>
      </c>
      <c r="E560" s="755">
        <v>4.91</v>
      </c>
      <c r="F560" s="793"/>
      <c r="G560" s="757">
        <f t="shared" ref="G560:G564" si="53">TRUNC(E560*F560,2)</f>
        <v>0</v>
      </c>
    </row>
    <row r="561" spans="1:7" ht="18" x14ac:dyDescent="0.2">
      <c r="A561" s="752" t="s">
        <v>648</v>
      </c>
      <c r="B561" s="753">
        <v>34357</v>
      </c>
      <c r="C561" s="754" t="s">
        <v>1674</v>
      </c>
      <c r="D561" s="755" t="s">
        <v>97</v>
      </c>
      <c r="E561" s="755">
        <v>0.54859999999999998</v>
      </c>
      <c r="F561" s="793"/>
      <c r="G561" s="757">
        <f t="shared" si="53"/>
        <v>0</v>
      </c>
    </row>
    <row r="562" spans="1:7" ht="36" x14ac:dyDescent="0.2">
      <c r="A562" s="752" t="s">
        <v>648</v>
      </c>
      <c r="B562" s="753">
        <v>536</v>
      </c>
      <c r="C562" s="754" t="s">
        <v>1675</v>
      </c>
      <c r="D562" s="755" t="s">
        <v>107</v>
      </c>
      <c r="E562" s="755">
        <v>1.0618000000000001</v>
      </c>
      <c r="F562" s="793"/>
      <c r="G562" s="757">
        <f t="shared" si="53"/>
        <v>0</v>
      </c>
    </row>
    <row r="563" spans="1:7" ht="36" x14ac:dyDescent="0.2">
      <c r="A563" s="752" t="s">
        <v>116</v>
      </c>
      <c r="B563" s="753">
        <v>88256</v>
      </c>
      <c r="C563" s="754" t="s">
        <v>1676</v>
      </c>
      <c r="D563" s="755" t="s">
        <v>95</v>
      </c>
      <c r="E563" s="755">
        <v>0.6794</v>
      </c>
      <c r="F563" s="793"/>
      <c r="G563" s="757">
        <f t="shared" si="53"/>
        <v>0</v>
      </c>
    </row>
    <row r="564" spans="1:7" ht="18" x14ac:dyDescent="0.2">
      <c r="A564" s="752" t="s">
        <v>116</v>
      </c>
      <c r="B564" s="753">
        <v>88316</v>
      </c>
      <c r="C564" s="754" t="s">
        <v>674</v>
      </c>
      <c r="D564" s="755" t="s">
        <v>95</v>
      </c>
      <c r="E564" s="755">
        <v>0.30890000000000001</v>
      </c>
      <c r="F564" s="793"/>
      <c r="G564" s="757">
        <f t="shared" si="53"/>
        <v>0</v>
      </c>
    </row>
    <row r="565" spans="1:7" ht="18" x14ac:dyDescent="0.2">
      <c r="A565" s="759" t="s">
        <v>147</v>
      </c>
      <c r="B565" s="760"/>
      <c r="C565" s="760"/>
      <c r="D565" s="760"/>
      <c r="E565" s="760"/>
      <c r="F565" s="761"/>
      <c r="G565" s="762">
        <f>SUM(G560:G564)</f>
        <v>0</v>
      </c>
    </row>
    <row r="566" spans="1:7" x14ac:dyDescent="0.2">
      <c r="A566" s="766"/>
      <c r="B566" s="767"/>
      <c r="C566" s="767"/>
      <c r="D566" s="767"/>
      <c r="E566" s="767"/>
      <c r="F566" s="767"/>
      <c r="G566" s="768"/>
    </row>
    <row r="567" spans="1:7" ht="54" x14ac:dyDescent="0.25">
      <c r="A567" s="740" t="s">
        <v>198</v>
      </c>
      <c r="B567" s="741" t="s">
        <v>276</v>
      </c>
      <c r="C567" s="765" t="s">
        <v>915</v>
      </c>
      <c r="D567" s="743" t="s">
        <v>837</v>
      </c>
      <c r="E567" s="744"/>
      <c r="F567" s="745"/>
      <c r="G567" s="746">
        <f>G575</f>
        <v>0</v>
      </c>
    </row>
    <row r="568" spans="1:7" ht="18" x14ac:dyDescent="0.2">
      <c r="A568" s="747"/>
      <c r="B568" s="748"/>
      <c r="C568" s="748"/>
      <c r="D568" s="748"/>
      <c r="E568" s="748"/>
      <c r="F568" s="748"/>
      <c r="G568" s="749"/>
    </row>
    <row r="569" spans="1:7" ht="18" x14ac:dyDescent="0.2">
      <c r="A569" s="750" t="s">
        <v>142</v>
      </c>
      <c r="B569" s="751"/>
      <c r="C569" s="748" t="s">
        <v>94</v>
      </c>
      <c r="D569" s="748" t="s">
        <v>143</v>
      </c>
      <c r="E569" s="748" t="s">
        <v>144</v>
      </c>
      <c r="F569" s="748" t="s">
        <v>145</v>
      </c>
      <c r="G569" s="749" t="s">
        <v>146</v>
      </c>
    </row>
    <row r="570" spans="1:7" ht="18" x14ac:dyDescent="0.2">
      <c r="A570" s="752" t="s">
        <v>648</v>
      </c>
      <c r="B570" s="753">
        <v>1381</v>
      </c>
      <c r="C570" s="754" t="s">
        <v>1673</v>
      </c>
      <c r="D570" s="755" t="s">
        <v>97</v>
      </c>
      <c r="E570" s="755">
        <v>4.91</v>
      </c>
      <c r="F570" s="793"/>
      <c r="G570" s="757">
        <f t="shared" ref="G570:G574" si="54">TRUNC(E570*F570,2)</f>
        <v>0</v>
      </c>
    </row>
    <row r="571" spans="1:7" ht="18" x14ac:dyDescent="0.2">
      <c r="A571" s="752" t="s">
        <v>648</v>
      </c>
      <c r="B571" s="753">
        <v>34357</v>
      </c>
      <c r="C571" s="754" t="s">
        <v>1674</v>
      </c>
      <c r="D571" s="755" t="s">
        <v>97</v>
      </c>
      <c r="E571" s="755">
        <v>0.54859999999999998</v>
      </c>
      <c r="F571" s="793"/>
      <c r="G571" s="757">
        <f t="shared" si="54"/>
        <v>0</v>
      </c>
    </row>
    <row r="572" spans="1:7" ht="36" x14ac:dyDescent="0.2">
      <c r="A572" s="752" t="s">
        <v>648</v>
      </c>
      <c r="B572" s="753">
        <v>536</v>
      </c>
      <c r="C572" s="754" t="s">
        <v>1675</v>
      </c>
      <c r="D572" s="755" t="s">
        <v>107</v>
      </c>
      <c r="E572" s="755">
        <v>1.0618000000000001</v>
      </c>
      <c r="F572" s="793"/>
      <c r="G572" s="757">
        <f t="shared" si="54"/>
        <v>0</v>
      </c>
    </row>
    <row r="573" spans="1:7" ht="36" x14ac:dyDescent="0.2">
      <c r="A573" s="752" t="s">
        <v>116</v>
      </c>
      <c r="B573" s="753">
        <v>88256</v>
      </c>
      <c r="C573" s="754" t="s">
        <v>1676</v>
      </c>
      <c r="D573" s="755" t="s">
        <v>95</v>
      </c>
      <c r="E573" s="755">
        <v>0.6794</v>
      </c>
      <c r="F573" s="793"/>
      <c r="G573" s="757">
        <f t="shared" si="54"/>
        <v>0</v>
      </c>
    </row>
    <row r="574" spans="1:7" ht="18" x14ac:dyDescent="0.2">
      <c r="A574" s="752" t="s">
        <v>116</v>
      </c>
      <c r="B574" s="753">
        <v>88316</v>
      </c>
      <c r="C574" s="754" t="s">
        <v>674</v>
      </c>
      <c r="D574" s="755" t="s">
        <v>95</v>
      </c>
      <c r="E574" s="755">
        <v>0.30890000000000001</v>
      </c>
      <c r="F574" s="793"/>
      <c r="G574" s="757">
        <f t="shared" si="54"/>
        <v>0</v>
      </c>
    </row>
    <row r="575" spans="1:7" ht="18" x14ac:dyDescent="0.2">
      <c r="A575" s="759" t="s">
        <v>147</v>
      </c>
      <c r="B575" s="760"/>
      <c r="C575" s="760"/>
      <c r="D575" s="760"/>
      <c r="E575" s="760"/>
      <c r="F575" s="761"/>
      <c r="G575" s="762">
        <f>SUM(G570:G574)</f>
        <v>0</v>
      </c>
    </row>
    <row r="576" spans="1:7" x14ac:dyDescent="0.2">
      <c r="A576" s="766"/>
      <c r="B576" s="767"/>
      <c r="C576" s="767"/>
      <c r="D576" s="767"/>
      <c r="E576" s="767"/>
      <c r="F576" s="767"/>
      <c r="G576" s="768"/>
    </row>
    <row r="577" spans="1:7" ht="18" x14ac:dyDescent="0.25">
      <c r="A577" s="740" t="s">
        <v>198</v>
      </c>
      <c r="B577" s="741" t="s">
        <v>277</v>
      </c>
      <c r="C577" s="765" t="s">
        <v>916</v>
      </c>
      <c r="D577" s="743" t="s">
        <v>898</v>
      </c>
      <c r="E577" s="744"/>
      <c r="F577" s="745"/>
      <c r="G577" s="746">
        <f>G584</f>
        <v>0</v>
      </c>
    </row>
    <row r="578" spans="1:7" ht="18" x14ac:dyDescent="0.2">
      <c r="A578" s="747"/>
      <c r="B578" s="748"/>
      <c r="C578" s="748"/>
      <c r="D578" s="748"/>
      <c r="E578" s="748"/>
      <c r="F578" s="748"/>
      <c r="G578" s="749"/>
    </row>
    <row r="579" spans="1:7" ht="18" x14ac:dyDescent="0.2">
      <c r="A579" s="750" t="s">
        <v>142</v>
      </c>
      <c r="B579" s="751"/>
      <c r="C579" s="748" t="s">
        <v>94</v>
      </c>
      <c r="D579" s="748" t="s">
        <v>143</v>
      </c>
      <c r="E579" s="748" t="s">
        <v>144</v>
      </c>
      <c r="F579" s="748" t="s">
        <v>145</v>
      </c>
      <c r="G579" s="749" t="s">
        <v>146</v>
      </c>
    </row>
    <row r="580" spans="1:7" ht="18" x14ac:dyDescent="0.2">
      <c r="A580" s="752" t="s">
        <v>648</v>
      </c>
      <c r="B580" s="753">
        <v>44396</v>
      </c>
      <c r="C580" s="754" t="s">
        <v>1677</v>
      </c>
      <c r="D580" s="755" t="s">
        <v>97</v>
      </c>
      <c r="E580" s="755">
        <v>4.0300000000000002E-2</v>
      </c>
      <c r="F580" s="793"/>
      <c r="G580" s="757">
        <f t="shared" ref="G580:G583" si="55">TRUNC(E580*F580,2)</f>
        <v>0</v>
      </c>
    </row>
    <row r="581" spans="1:7" ht="36" x14ac:dyDescent="0.2">
      <c r="A581" s="752" t="s">
        <v>648</v>
      </c>
      <c r="B581" s="753">
        <v>6186</v>
      </c>
      <c r="C581" s="754" t="s">
        <v>1678</v>
      </c>
      <c r="D581" s="755" t="s">
        <v>127</v>
      </c>
      <c r="E581" s="755">
        <v>1.0349999999999999</v>
      </c>
      <c r="F581" s="793"/>
      <c r="G581" s="757">
        <f t="shared" si="55"/>
        <v>0</v>
      </c>
    </row>
    <row r="582" spans="1:7" ht="18" x14ac:dyDescent="0.2">
      <c r="A582" s="752" t="s">
        <v>116</v>
      </c>
      <c r="B582" s="753">
        <v>88262</v>
      </c>
      <c r="C582" s="754" t="s">
        <v>694</v>
      </c>
      <c r="D582" s="755" t="s">
        <v>95</v>
      </c>
      <c r="E582" s="755">
        <v>0.36349999999999999</v>
      </c>
      <c r="F582" s="793"/>
      <c r="G582" s="757">
        <f t="shared" si="55"/>
        <v>0</v>
      </c>
    </row>
    <row r="583" spans="1:7" ht="18" x14ac:dyDescent="0.2">
      <c r="A583" s="752" t="s">
        <v>116</v>
      </c>
      <c r="B583" s="753">
        <v>88316</v>
      </c>
      <c r="C583" s="754" t="s">
        <v>674</v>
      </c>
      <c r="D583" s="755" t="s">
        <v>95</v>
      </c>
      <c r="E583" s="755">
        <v>0.15140000000000001</v>
      </c>
      <c r="F583" s="793"/>
      <c r="G583" s="757">
        <f t="shared" si="55"/>
        <v>0</v>
      </c>
    </row>
    <row r="584" spans="1:7" ht="18" x14ac:dyDescent="0.2">
      <c r="A584" s="759" t="s">
        <v>147</v>
      </c>
      <c r="B584" s="760"/>
      <c r="C584" s="760"/>
      <c r="D584" s="760"/>
      <c r="E584" s="760"/>
      <c r="F584" s="761"/>
      <c r="G584" s="762">
        <f>SUM(G580:G583)</f>
        <v>0</v>
      </c>
    </row>
    <row r="585" spans="1:7" x14ac:dyDescent="0.2">
      <c r="A585" s="766"/>
      <c r="B585" s="767"/>
      <c r="C585" s="767"/>
      <c r="D585" s="767"/>
      <c r="E585" s="767"/>
      <c r="F585" s="767"/>
      <c r="G585" s="768"/>
    </row>
    <row r="586" spans="1:7" ht="18" x14ac:dyDescent="0.25">
      <c r="A586" s="740" t="s">
        <v>198</v>
      </c>
      <c r="B586" s="741" t="s">
        <v>917</v>
      </c>
      <c r="C586" s="765" t="s">
        <v>918</v>
      </c>
      <c r="D586" s="743" t="s">
        <v>898</v>
      </c>
      <c r="E586" s="744"/>
      <c r="F586" s="745"/>
      <c r="G586" s="746">
        <f>G592</f>
        <v>0</v>
      </c>
    </row>
    <row r="587" spans="1:7" ht="18" x14ac:dyDescent="0.2">
      <c r="A587" s="747"/>
      <c r="B587" s="748"/>
      <c r="C587" s="748"/>
      <c r="D587" s="748"/>
      <c r="E587" s="748"/>
      <c r="F587" s="748"/>
      <c r="G587" s="749"/>
    </row>
    <row r="588" spans="1:7" ht="18" x14ac:dyDescent="0.2">
      <c r="A588" s="750" t="s">
        <v>142</v>
      </c>
      <c r="B588" s="751"/>
      <c r="C588" s="748" t="s">
        <v>94</v>
      </c>
      <c r="D588" s="748" t="s">
        <v>143</v>
      </c>
      <c r="E588" s="748" t="s">
        <v>144</v>
      </c>
      <c r="F588" s="748" t="s">
        <v>145</v>
      </c>
      <c r="G588" s="749" t="s">
        <v>146</v>
      </c>
    </row>
    <row r="589" spans="1:7" ht="36" x14ac:dyDescent="0.2">
      <c r="A589" s="752" t="s">
        <v>648</v>
      </c>
      <c r="B589" s="753">
        <v>4806</v>
      </c>
      <c r="C589" s="754" t="s">
        <v>1679</v>
      </c>
      <c r="D589" s="755" t="s">
        <v>127</v>
      </c>
      <c r="E589" s="755">
        <v>1.1000000000000001</v>
      </c>
      <c r="F589" s="793"/>
      <c r="G589" s="757">
        <f t="shared" ref="G589:G591" si="56">TRUNC(E589*F589,2)</f>
        <v>0</v>
      </c>
    </row>
    <row r="590" spans="1:7" ht="36" x14ac:dyDescent="0.2">
      <c r="A590" s="752" t="s">
        <v>116</v>
      </c>
      <c r="B590" s="753">
        <v>88256</v>
      </c>
      <c r="C590" s="754" t="s">
        <v>1676</v>
      </c>
      <c r="D590" s="755" t="s">
        <v>95</v>
      </c>
      <c r="E590" s="755">
        <v>0.6</v>
      </c>
      <c r="F590" s="793"/>
      <c r="G590" s="757">
        <f t="shared" si="56"/>
        <v>0</v>
      </c>
    </row>
    <row r="591" spans="1:7" ht="18" x14ac:dyDescent="0.2">
      <c r="A591" s="752" t="s">
        <v>116</v>
      </c>
      <c r="B591" s="753">
        <v>88316</v>
      </c>
      <c r="C591" s="754" t="s">
        <v>674</v>
      </c>
      <c r="D591" s="755" t="s">
        <v>95</v>
      </c>
      <c r="E591" s="755">
        <v>0.4</v>
      </c>
      <c r="F591" s="793"/>
      <c r="G591" s="757">
        <f t="shared" si="56"/>
        <v>0</v>
      </c>
    </row>
    <row r="592" spans="1:7" ht="18" x14ac:dyDescent="0.2">
      <c r="A592" s="759" t="s">
        <v>147</v>
      </c>
      <c r="B592" s="760"/>
      <c r="C592" s="760"/>
      <c r="D592" s="760"/>
      <c r="E592" s="760"/>
      <c r="F592" s="761"/>
      <c r="G592" s="762">
        <f>SUM(G589:G591)</f>
        <v>0</v>
      </c>
    </row>
    <row r="593" spans="1:7" x14ac:dyDescent="0.2">
      <c r="A593" s="766"/>
      <c r="B593" s="767"/>
      <c r="C593" s="767"/>
      <c r="D593" s="767"/>
      <c r="E593" s="767"/>
      <c r="F593" s="767"/>
      <c r="G593" s="768"/>
    </row>
    <row r="594" spans="1:7" ht="72" x14ac:dyDescent="0.25">
      <c r="A594" s="740" t="s">
        <v>198</v>
      </c>
      <c r="B594" s="741" t="s">
        <v>279</v>
      </c>
      <c r="C594" s="765" t="s">
        <v>920</v>
      </c>
      <c r="D594" s="743" t="s">
        <v>837</v>
      </c>
      <c r="E594" s="744"/>
      <c r="F594" s="745"/>
      <c r="G594" s="746">
        <f>G605</f>
        <v>0</v>
      </c>
    </row>
    <row r="595" spans="1:7" ht="18" x14ac:dyDescent="0.2">
      <c r="A595" s="747"/>
      <c r="B595" s="748"/>
      <c r="C595" s="748"/>
      <c r="D595" s="748"/>
      <c r="E595" s="748"/>
      <c r="F595" s="748"/>
      <c r="G595" s="749"/>
    </row>
    <row r="596" spans="1:7" ht="18" x14ac:dyDescent="0.2">
      <c r="A596" s="750" t="s">
        <v>142</v>
      </c>
      <c r="B596" s="751"/>
      <c r="C596" s="748" t="s">
        <v>94</v>
      </c>
      <c r="D596" s="748" t="s">
        <v>143</v>
      </c>
      <c r="E596" s="748" t="s">
        <v>144</v>
      </c>
      <c r="F596" s="748" t="s">
        <v>145</v>
      </c>
      <c r="G596" s="749" t="s">
        <v>146</v>
      </c>
    </row>
    <row r="597" spans="1:7" ht="54" x14ac:dyDescent="0.2">
      <c r="A597" s="752" t="s">
        <v>648</v>
      </c>
      <c r="B597" s="753">
        <v>43131</v>
      </c>
      <c r="C597" s="754" t="s">
        <v>1680</v>
      </c>
      <c r="D597" s="755" t="s">
        <v>97</v>
      </c>
      <c r="E597" s="755">
        <v>2.8299999999999999E-2</v>
      </c>
      <c r="F597" s="793"/>
      <c r="G597" s="757">
        <f t="shared" ref="G597:G604" si="57">TRUNC(E597*F597,2)</f>
        <v>0</v>
      </c>
    </row>
    <row r="598" spans="1:7" ht="36" x14ac:dyDescent="0.2">
      <c r="A598" s="752" t="s">
        <v>648</v>
      </c>
      <c r="B598" s="753">
        <v>39443</v>
      </c>
      <c r="C598" s="754" t="s">
        <v>1681</v>
      </c>
      <c r="D598" s="755" t="s">
        <v>14</v>
      </c>
      <c r="E598" s="755">
        <v>3.1846000000000001</v>
      </c>
      <c r="F598" s="793"/>
      <c r="G598" s="757">
        <f t="shared" si="57"/>
        <v>0</v>
      </c>
    </row>
    <row r="599" spans="1:7" ht="36" x14ac:dyDescent="0.2">
      <c r="A599" s="752" t="s">
        <v>648</v>
      </c>
      <c r="B599" s="753">
        <v>40547</v>
      </c>
      <c r="C599" s="754" t="s">
        <v>1682</v>
      </c>
      <c r="D599" s="755" t="s">
        <v>1634</v>
      </c>
      <c r="E599" s="755">
        <v>9.41E-3</v>
      </c>
      <c r="F599" s="793"/>
      <c r="G599" s="757">
        <f t="shared" si="57"/>
        <v>0</v>
      </c>
    </row>
    <row r="600" spans="1:7" ht="54" x14ac:dyDescent="0.2">
      <c r="A600" s="752" t="s">
        <v>648</v>
      </c>
      <c r="B600" s="753">
        <v>39430</v>
      </c>
      <c r="C600" s="754" t="s">
        <v>1683</v>
      </c>
      <c r="D600" s="755" t="s">
        <v>14</v>
      </c>
      <c r="E600" s="755">
        <v>0.94099999999999995</v>
      </c>
      <c r="F600" s="793"/>
      <c r="G600" s="757">
        <f t="shared" si="57"/>
        <v>0</v>
      </c>
    </row>
    <row r="601" spans="1:7" ht="54" x14ac:dyDescent="0.2">
      <c r="A601" s="752" t="s">
        <v>648</v>
      </c>
      <c r="B601" s="753">
        <v>39571</v>
      </c>
      <c r="C601" s="754" t="s">
        <v>1684</v>
      </c>
      <c r="D601" s="755" t="s">
        <v>127</v>
      </c>
      <c r="E601" s="755">
        <v>1.0188999999999999</v>
      </c>
      <c r="F601" s="793"/>
      <c r="G601" s="757">
        <f t="shared" si="57"/>
        <v>0</v>
      </c>
    </row>
    <row r="602" spans="1:7" ht="54" x14ac:dyDescent="0.2">
      <c r="A602" s="752" t="s">
        <v>648</v>
      </c>
      <c r="B602" s="753">
        <v>39570</v>
      </c>
      <c r="C602" s="754" t="s">
        <v>1685</v>
      </c>
      <c r="D602" s="755" t="s">
        <v>127</v>
      </c>
      <c r="E602" s="755">
        <v>1.401</v>
      </c>
      <c r="F602" s="793"/>
      <c r="G602" s="757">
        <f t="shared" si="57"/>
        <v>0</v>
      </c>
    </row>
    <row r="603" spans="1:7" ht="54" x14ac:dyDescent="0.2">
      <c r="A603" s="752" t="s">
        <v>648</v>
      </c>
      <c r="B603" s="753">
        <v>39515</v>
      </c>
      <c r="C603" s="754" t="s">
        <v>1686</v>
      </c>
      <c r="D603" s="755" t="s">
        <v>14</v>
      </c>
      <c r="E603" s="755">
        <v>1.3683000000000001</v>
      </c>
      <c r="F603" s="793"/>
      <c r="G603" s="757">
        <f t="shared" si="57"/>
        <v>0</v>
      </c>
    </row>
    <row r="604" spans="1:7" ht="36" x14ac:dyDescent="0.2">
      <c r="A604" s="752" t="s">
        <v>116</v>
      </c>
      <c r="B604" s="753">
        <v>88278</v>
      </c>
      <c r="C604" s="754" t="s">
        <v>1635</v>
      </c>
      <c r="D604" s="755" t="s">
        <v>95</v>
      </c>
      <c r="E604" s="755">
        <v>0.47860000000000003</v>
      </c>
      <c r="F604" s="793"/>
      <c r="G604" s="757">
        <f t="shared" si="57"/>
        <v>0</v>
      </c>
    </row>
    <row r="605" spans="1:7" ht="18" x14ac:dyDescent="0.2">
      <c r="A605" s="759" t="s">
        <v>147</v>
      </c>
      <c r="B605" s="760"/>
      <c r="C605" s="760"/>
      <c r="D605" s="760"/>
      <c r="E605" s="760"/>
      <c r="F605" s="761"/>
      <c r="G605" s="762">
        <f>SUM(G597:G604)</f>
        <v>0</v>
      </c>
    </row>
    <row r="606" spans="1:7" x14ac:dyDescent="0.2">
      <c r="A606" s="766"/>
      <c r="B606" s="767"/>
      <c r="C606" s="767"/>
      <c r="D606" s="767"/>
      <c r="E606" s="767"/>
      <c r="F606" s="767"/>
      <c r="G606" s="768"/>
    </row>
    <row r="607" spans="1:7" ht="36" x14ac:dyDescent="0.25">
      <c r="A607" s="740" t="s">
        <v>198</v>
      </c>
      <c r="B607" s="741" t="s">
        <v>283</v>
      </c>
      <c r="C607" s="765" t="s">
        <v>930</v>
      </c>
      <c r="D607" s="743" t="s">
        <v>837</v>
      </c>
      <c r="E607" s="744"/>
      <c r="F607" s="745"/>
      <c r="G607" s="746">
        <f>G613</f>
        <v>0</v>
      </c>
    </row>
    <row r="608" spans="1:7" ht="18" x14ac:dyDescent="0.2">
      <c r="A608" s="747"/>
      <c r="B608" s="748"/>
      <c r="C608" s="748"/>
      <c r="D608" s="748"/>
      <c r="E608" s="748"/>
      <c r="F608" s="748"/>
      <c r="G608" s="749"/>
    </row>
    <row r="609" spans="1:7" ht="18" x14ac:dyDescent="0.2">
      <c r="A609" s="750" t="s">
        <v>142</v>
      </c>
      <c r="B609" s="751"/>
      <c r="C609" s="748" t="s">
        <v>94</v>
      </c>
      <c r="D609" s="748" t="s">
        <v>143</v>
      </c>
      <c r="E609" s="748" t="s">
        <v>144</v>
      </c>
      <c r="F609" s="748" t="s">
        <v>145</v>
      </c>
      <c r="G609" s="749" t="s">
        <v>146</v>
      </c>
    </row>
    <row r="610" spans="1:7" ht="18" x14ac:dyDescent="0.2">
      <c r="A610" s="752" t="s">
        <v>648</v>
      </c>
      <c r="B610" s="753">
        <v>1379</v>
      </c>
      <c r="C610" s="754" t="s">
        <v>1687</v>
      </c>
      <c r="D610" s="755" t="s">
        <v>97</v>
      </c>
      <c r="E610" s="755">
        <v>0.02</v>
      </c>
      <c r="F610" s="793"/>
      <c r="G610" s="757">
        <f t="shared" ref="G610:G612" si="58">TRUNC(E610*F610,2)</f>
        <v>0</v>
      </c>
    </row>
    <row r="611" spans="1:7" ht="18" x14ac:dyDescent="0.2">
      <c r="A611" s="752" t="s">
        <v>648</v>
      </c>
      <c r="B611" s="753">
        <v>44396</v>
      </c>
      <c r="C611" s="754" t="s">
        <v>1677</v>
      </c>
      <c r="D611" s="755" t="s">
        <v>97</v>
      </c>
      <c r="E611" s="755">
        <v>0.1</v>
      </c>
      <c r="F611" s="793"/>
      <c r="G611" s="757">
        <f t="shared" si="58"/>
        <v>0</v>
      </c>
    </row>
    <row r="612" spans="1:7" ht="18" x14ac:dyDescent="0.2">
      <c r="A612" s="752" t="s">
        <v>116</v>
      </c>
      <c r="B612" s="753">
        <v>88242</v>
      </c>
      <c r="C612" s="754" t="s">
        <v>1688</v>
      </c>
      <c r="D612" s="755" t="s">
        <v>95</v>
      </c>
      <c r="E612" s="755">
        <v>0.09</v>
      </c>
      <c r="F612" s="793"/>
      <c r="G612" s="757">
        <f t="shared" si="58"/>
        <v>0</v>
      </c>
    </row>
    <row r="613" spans="1:7" ht="18" x14ac:dyDescent="0.2">
      <c r="A613" s="759" t="s">
        <v>147</v>
      </c>
      <c r="B613" s="760"/>
      <c r="C613" s="760"/>
      <c r="D613" s="760"/>
      <c r="E613" s="760"/>
      <c r="F613" s="761"/>
      <c r="G613" s="762">
        <f>SUM(G610:G612)</f>
        <v>0</v>
      </c>
    </row>
    <row r="614" spans="1:7" x14ac:dyDescent="0.2">
      <c r="A614" s="766"/>
      <c r="B614" s="767"/>
      <c r="C614" s="767"/>
      <c r="D614" s="767"/>
      <c r="E614" s="767"/>
      <c r="F614" s="767"/>
      <c r="G614" s="768"/>
    </row>
    <row r="615" spans="1:7" ht="36" x14ac:dyDescent="0.25">
      <c r="A615" s="740" t="s">
        <v>198</v>
      </c>
      <c r="B615" s="741" t="s">
        <v>931</v>
      </c>
      <c r="C615" s="765" t="s">
        <v>932</v>
      </c>
      <c r="D615" s="743" t="s">
        <v>837</v>
      </c>
      <c r="E615" s="744"/>
      <c r="F615" s="745"/>
      <c r="G615" s="746">
        <f>G622</f>
        <v>0</v>
      </c>
    </row>
    <row r="616" spans="1:7" ht="18" x14ac:dyDescent="0.2">
      <c r="A616" s="747"/>
      <c r="B616" s="748"/>
      <c r="C616" s="748"/>
      <c r="D616" s="748"/>
      <c r="E616" s="748"/>
      <c r="F616" s="748"/>
      <c r="G616" s="749"/>
    </row>
    <row r="617" spans="1:7" ht="18" x14ac:dyDescent="0.2">
      <c r="A617" s="750" t="s">
        <v>142</v>
      </c>
      <c r="B617" s="751"/>
      <c r="C617" s="748" t="s">
        <v>94</v>
      </c>
      <c r="D617" s="748" t="s">
        <v>143</v>
      </c>
      <c r="E617" s="748" t="s">
        <v>144</v>
      </c>
      <c r="F617" s="748" t="s">
        <v>145</v>
      </c>
      <c r="G617" s="749" t="s">
        <v>146</v>
      </c>
    </row>
    <row r="618" spans="1:7" ht="18" x14ac:dyDescent="0.2">
      <c r="A618" s="752" t="s">
        <v>648</v>
      </c>
      <c r="B618" s="753">
        <v>4791</v>
      </c>
      <c r="C618" s="754" t="s">
        <v>1689</v>
      </c>
      <c r="D618" s="755" t="s">
        <v>97</v>
      </c>
      <c r="E618" s="755">
        <v>9.5000000000000001E-2</v>
      </c>
      <c r="F618" s="793"/>
      <c r="G618" s="757">
        <f t="shared" ref="G618:G621" si="59">TRUNC(E618*F618,2)</f>
        <v>0</v>
      </c>
    </row>
    <row r="619" spans="1:7" ht="36" x14ac:dyDescent="0.2">
      <c r="A619" s="752" t="s">
        <v>648</v>
      </c>
      <c r="B619" s="753">
        <v>4792</v>
      </c>
      <c r="C619" s="754" t="s">
        <v>1690</v>
      </c>
      <c r="D619" s="755" t="s">
        <v>107</v>
      </c>
      <c r="E619" s="755">
        <v>1.1599999999999999</v>
      </c>
      <c r="F619" s="793"/>
      <c r="G619" s="757">
        <f t="shared" si="59"/>
        <v>0</v>
      </c>
    </row>
    <row r="620" spans="1:7" ht="18" x14ac:dyDescent="0.2">
      <c r="A620" s="752" t="s">
        <v>116</v>
      </c>
      <c r="B620" s="753">
        <v>88309</v>
      </c>
      <c r="C620" s="754" t="s">
        <v>672</v>
      </c>
      <c r="D620" s="755" t="s">
        <v>95</v>
      </c>
      <c r="E620" s="755">
        <v>0.32400000000000001</v>
      </c>
      <c r="F620" s="793"/>
      <c r="G620" s="757">
        <f t="shared" si="59"/>
        <v>0</v>
      </c>
    </row>
    <row r="621" spans="1:7" ht="18" x14ac:dyDescent="0.2">
      <c r="A621" s="752" t="s">
        <v>116</v>
      </c>
      <c r="B621" s="753">
        <v>88316</v>
      </c>
      <c r="C621" s="754" t="s">
        <v>674</v>
      </c>
      <c r="D621" s="755" t="s">
        <v>95</v>
      </c>
      <c r="E621" s="755">
        <v>0.16200000000000001</v>
      </c>
      <c r="F621" s="793"/>
      <c r="G621" s="757">
        <f t="shared" si="59"/>
        <v>0</v>
      </c>
    </row>
    <row r="622" spans="1:7" ht="18" x14ac:dyDescent="0.2">
      <c r="A622" s="759" t="s">
        <v>147</v>
      </c>
      <c r="B622" s="760"/>
      <c r="C622" s="760"/>
      <c r="D622" s="760"/>
      <c r="E622" s="760"/>
      <c r="F622" s="761"/>
      <c r="G622" s="762">
        <f>SUM(G618:G621)</f>
        <v>0</v>
      </c>
    </row>
    <row r="623" spans="1:7" x14ac:dyDescent="0.2">
      <c r="A623" s="766"/>
      <c r="B623" s="767"/>
      <c r="C623" s="767"/>
      <c r="D623" s="767"/>
      <c r="E623" s="767"/>
      <c r="F623" s="767"/>
      <c r="G623" s="768"/>
    </row>
    <row r="624" spans="1:7" ht="36" x14ac:dyDescent="0.25">
      <c r="A624" s="740" t="s">
        <v>198</v>
      </c>
      <c r="B624" s="741" t="s">
        <v>1691</v>
      </c>
      <c r="C624" s="765" t="s">
        <v>1692</v>
      </c>
      <c r="D624" s="743" t="s">
        <v>837</v>
      </c>
      <c r="E624" s="744"/>
      <c r="F624" s="745"/>
      <c r="G624" s="746">
        <f>G631</f>
        <v>0</v>
      </c>
    </row>
    <row r="625" spans="1:7" ht="18" x14ac:dyDescent="0.2">
      <c r="A625" s="747"/>
      <c r="B625" s="748"/>
      <c r="C625" s="748"/>
      <c r="D625" s="748"/>
      <c r="E625" s="748"/>
      <c r="F625" s="748"/>
      <c r="G625" s="749"/>
    </row>
    <row r="626" spans="1:7" ht="18" x14ac:dyDescent="0.2">
      <c r="A626" s="750" t="s">
        <v>142</v>
      </c>
      <c r="B626" s="751"/>
      <c r="C626" s="748" t="s">
        <v>94</v>
      </c>
      <c r="D626" s="748" t="s">
        <v>143</v>
      </c>
      <c r="E626" s="748" t="s">
        <v>144</v>
      </c>
      <c r="F626" s="748" t="s">
        <v>145</v>
      </c>
      <c r="G626" s="749" t="s">
        <v>146</v>
      </c>
    </row>
    <row r="627" spans="1:7" ht="18" x14ac:dyDescent="0.2">
      <c r="A627" s="752" t="s">
        <v>648</v>
      </c>
      <c r="B627" s="753">
        <v>4791</v>
      </c>
      <c r="C627" s="754" t="s">
        <v>1689</v>
      </c>
      <c r="D627" s="755" t="s">
        <v>97</v>
      </c>
      <c r="E627" s="755">
        <v>9.5000000000000001E-2</v>
      </c>
      <c r="F627" s="793"/>
      <c r="G627" s="757">
        <f t="shared" ref="G627:G630" si="60">TRUNC(E627*F627,2)</f>
        <v>0</v>
      </c>
    </row>
    <row r="628" spans="1:7" ht="36" x14ac:dyDescent="0.2">
      <c r="A628" s="752" t="s">
        <v>648</v>
      </c>
      <c r="B628" s="753">
        <v>4792</v>
      </c>
      <c r="C628" s="754" t="s">
        <v>1690</v>
      </c>
      <c r="D628" s="755" t="s">
        <v>107</v>
      </c>
      <c r="E628" s="755">
        <v>1.1599999999999999</v>
      </c>
      <c r="F628" s="793"/>
      <c r="G628" s="757">
        <f t="shared" si="60"/>
        <v>0</v>
      </c>
    </row>
    <row r="629" spans="1:7" ht="18" x14ac:dyDescent="0.2">
      <c r="A629" s="752" t="s">
        <v>116</v>
      </c>
      <c r="B629" s="753">
        <v>88309</v>
      </c>
      <c r="C629" s="754" t="s">
        <v>672</v>
      </c>
      <c r="D629" s="755" t="s">
        <v>95</v>
      </c>
      <c r="E629" s="755">
        <v>0.32400000000000001</v>
      </c>
      <c r="F629" s="793"/>
      <c r="G629" s="757">
        <f t="shared" si="60"/>
        <v>0</v>
      </c>
    </row>
    <row r="630" spans="1:7" ht="18" x14ac:dyDescent="0.2">
      <c r="A630" s="752" t="s">
        <v>116</v>
      </c>
      <c r="B630" s="753">
        <v>88316</v>
      </c>
      <c r="C630" s="754" t="s">
        <v>674</v>
      </c>
      <c r="D630" s="755" t="s">
        <v>95</v>
      </c>
      <c r="E630" s="755">
        <v>0.16200000000000001</v>
      </c>
      <c r="F630" s="793"/>
      <c r="G630" s="757">
        <f t="shared" si="60"/>
        <v>0</v>
      </c>
    </row>
    <row r="631" spans="1:7" ht="18" x14ac:dyDescent="0.2">
      <c r="A631" s="759" t="s">
        <v>147</v>
      </c>
      <c r="B631" s="760"/>
      <c r="C631" s="760"/>
      <c r="D631" s="760"/>
      <c r="E631" s="760"/>
      <c r="F631" s="761"/>
      <c r="G631" s="762">
        <f>SUM(G627:G630)</f>
        <v>0</v>
      </c>
    </row>
    <row r="632" spans="1:7" x14ac:dyDescent="0.2">
      <c r="A632" s="766"/>
      <c r="B632" s="767"/>
      <c r="C632" s="767"/>
      <c r="D632" s="767"/>
      <c r="E632" s="767"/>
      <c r="F632" s="767"/>
      <c r="G632" s="768"/>
    </row>
    <row r="633" spans="1:7" ht="36" x14ac:dyDescent="0.25">
      <c r="A633" s="740" t="s">
        <v>198</v>
      </c>
      <c r="B633" s="741" t="s">
        <v>1693</v>
      </c>
      <c r="C633" s="765" t="s">
        <v>1694</v>
      </c>
      <c r="D633" s="743" t="s">
        <v>837</v>
      </c>
      <c r="E633" s="744"/>
      <c r="F633" s="745"/>
      <c r="G633" s="746">
        <f>G640</f>
        <v>0</v>
      </c>
    </row>
    <row r="634" spans="1:7" ht="18" x14ac:dyDescent="0.2">
      <c r="A634" s="747"/>
      <c r="B634" s="748"/>
      <c r="C634" s="748"/>
      <c r="D634" s="748"/>
      <c r="E634" s="748"/>
      <c r="F634" s="748"/>
      <c r="G634" s="749"/>
    </row>
    <row r="635" spans="1:7" ht="18" x14ac:dyDescent="0.2">
      <c r="A635" s="750" t="s">
        <v>142</v>
      </c>
      <c r="B635" s="751"/>
      <c r="C635" s="748" t="s">
        <v>94</v>
      </c>
      <c r="D635" s="748" t="s">
        <v>143</v>
      </c>
      <c r="E635" s="748" t="s">
        <v>144</v>
      </c>
      <c r="F635" s="748" t="s">
        <v>145</v>
      </c>
      <c r="G635" s="749" t="s">
        <v>146</v>
      </c>
    </row>
    <row r="636" spans="1:7" ht="18" x14ac:dyDescent="0.2">
      <c r="A636" s="752" t="s">
        <v>648</v>
      </c>
      <c r="B636" s="753">
        <v>4791</v>
      </c>
      <c r="C636" s="754" t="s">
        <v>1689</v>
      </c>
      <c r="D636" s="755" t="s">
        <v>97</v>
      </c>
      <c r="E636" s="755">
        <v>9.5000000000000001E-2</v>
      </c>
      <c r="F636" s="793"/>
      <c r="G636" s="757">
        <f t="shared" ref="G636:G639" si="61">TRUNC(E636*F636,2)</f>
        <v>0</v>
      </c>
    </row>
    <row r="637" spans="1:7" ht="36" x14ac:dyDescent="0.2">
      <c r="A637" s="752" t="s">
        <v>648</v>
      </c>
      <c r="B637" s="753">
        <v>4792</v>
      </c>
      <c r="C637" s="754" t="s">
        <v>1690</v>
      </c>
      <c r="D637" s="755" t="s">
        <v>107</v>
      </c>
      <c r="E637" s="755">
        <v>1.1599999999999999</v>
      </c>
      <c r="F637" s="793"/>
      <c r="G637" s="757">
        <f t="shared" si="61"/>
        <v>0</v>
      </c>
    </row>
    <row r="638" spans="1:7" ht="18" x14ac:dyDescent="0.2">
      <c r="A638" s="752" t="s">
        <v>116</v>
      </c>
      <c r="B638" s="753">
        <v>88309</v>
      </c>
      <c r="C638" s="754" t="s">
        <v>672</v>
      </c>
      <c r="D638" s="755" t="s">
        <v>95</v>
      </c>
      <c r="E638" s="755">
        <v>0.32400000000000001</v>
      </c>
      <c r="F638" s="793"/>
      <c r="G638" s="757">
        <f t="shared" si="61"/>
        <v>0</v>
      </c>
    </row>
    <row r="639" spans="1:7" ht="18" x14ac:dyDescent="0.2">
      <c r="A639" s="752" t="s">
        <v>116</v>
      </c>
      <c r="B639" s="753">
        <v>88316</v>
      </c>
      <c r="C639" s="754" t="s">
        <v>674</v>
      </c>
      <c r="D639" s="755" t="s">
        <v>95</v>
      </c>
      <c r="E639" s="755">
        <v>0.16200000000000001</v>
      </c>
      <c r="F639" s="793"/>
      <c r="G639" s="757">
        <f t="shared" si="61"/>
        <v>0</v>
      </c>
    </row>
    <row r="640" spans="1:7" ht="18" x14ac:dyDescent="0.2">
      <c r="A640" s="759" t="s">
        <v>147</v>
      </c>
      <c r="B640" s="760"/>
      <c r="C640" s="760"/>
      <c r="D640" s="760"/>
      <c r="E640" s="760"/>
      <c r="F640" s="761"/>
      <c r="G640" s="762">
        <f>SUM(G636:G639)</f>
        <v>0</v>
      </c>
    </row>
    <row r="641" spans="1:7" x14ac:dyDescent="0.2">
      <c r="A641" s="766"/>
      <c r="B641" s="767"/>
      <c r="C641" s="767"/>
      <c r="D641" s="767"/>
      <c r="E641" s="767"/>
      <c r="F641" s="767"/>
      <c r="G641" s="768"/>
    </row>
    <row r="642" spans="1:7" ht="36" x14ac:dyDescent="0.25">
      <c r="A642" s="740" t="s">
        <v>198</v>
      </c>
      <c r="B642" s="741" t="s">
        <v>933</v>
      </c>
      <c r="C642" s="765" t="s">
        <v>934</v>
      </c>
      <c r="D642" s="743" t="s">
        <v>837</v>
      </c>
      <c r="E642" s="744"/>
      <c r="F642" s="745"/>
      <c r="G642" s="746">
        <f>G649</f>
        <v>0</v>
      </c>
    </row>
    <row r="643" spans="1:7" ht="18" x14ac:dyDescent="0.2">
      <c r="A643" s="747"/>
      <c r="B643" s="748"/>
      <c r="C643" s="748"/>
      <c r="D643" s="748"/>
      <c r="E643" s="748"/>
      <c r="F643" s="748"/>
      <c r="G643" s="749"/>
    </row>
    <row r="644" spans="1:7" ht="18" x14ac:dyDescent="0.2">
      <c r="A644" s="750" t="s">
        <v>142</v>
      </c>
      <c r="B644" s="751"/>
      <c r="C644" s="748" t="s">
        <v>94</v>
      </c>
      <c r="D644" s="748" t="s">
        <v>143</v>
      </c>
      <c r="E644" s="748" t="s">
        <v>144</v>
      </c>
      <c r="F644" s="748" t="s">
        <v>145</v>
      </c>
      <c r="G644" s="749" t="s">
        <v>146</v>
      </c>
    </row>
    <row r="645" spans="1:7" ht="18" x14ac:dyDescent="0.2">
      <c r="A645" s="752" t="s">
        <v>648</v>
      </c>
      <c r="B645" s="753">
        <v>4791</v>
      </c>
      <c r="C645" s="754" t="s">
        <v>1689</v>
      </c>
      <c r="D645" s="755" t="s">
        <v>97</v>
      </c>
      <c r="E645" s="755">
        <v>9.5000000000000001E-2</v>
      </c>
      <c r="F645" s="793"/>
      <c r="G645" s="757">
        <f t="shared" ref="G645:G648" si="62">TRUNC(E645*F645,2)</f>
        <v>0</v>
      </c>
    </row>
    <row r="646" spans="1:7" ht="36" x14ac:dyDescent="0.2">
      <c r="A646" s="752" t="s">
        <v>648</v>
      </c>
      <c r="B646" s="753">
        <v>4792</v>
      </c>
      <c r="C646" s="754" t="s">
        <v>1690</v>
      </c>
      <c r="D646" s="755" t="s">
        <v>107</v>
      </c>
      <c r="E646" s="755">
        <v>1.1599999999999999</v>
      </c>
      <c r="F646" s="793"/>
      <c r="G646" s="757">
        <f t="shared" si="62"/>
        <v>0</v>
      </c>
    </row>
    <row r="647" spans="1:7" ht="18" x14ac:dyDescent="0.2">
      <c r="A647" s="752" t="s">
        <v>116</v>
      </c>
      <c r="B647" s="753">
        <v>88309</v>
      </c>
      <c r="C647" s="754" t="s">
        <v>672</v>
      </c>
      <c r="D647" s="755" t="s">
        <v>95</v>
      </c>
      <c r="E647" s="755">
        <v>0.32400000000000001</v>
      </c>
      <c r="F647" s="793"/>
      <c r="G647" s="757">
        <f t="shared" si="62"/>
        <v>0</v>
      </c>
    </row>
    <row r="648" spans="1:7" ht="18" x14ac:dyDescent="0.2">
      <c r="A648" s="752" t="s">
        <v>116</v>
      </c>
      <c r="B648" s="753">
        <v>88316</v>
      </c>
      <c r="C648" s="754" t="s">
        <v>674</v>
      </c>
      <c r="D648" s="755" t="s">
        <v>95</v>
      </c>
      <c r="E648" s="755">
        <v>0.16200000000000001</v>
      </c>
      <c r="F648" s="793"/>
      <c r="G648" s="757">
        <f t="shared" si="62"/>
        <v>0</v>
      </c>
    </row>
    <row r="649" spans="1:7" ht="18" x14ac:dyDescent="0.2">
      <c r="A649" s="759" t="s">
        <v>147</v>
      </c>
      <c r="B649" s="760"/>
      <c r="C649" s="760"/>
      <c r="D649" s="760"/>
      <c r="E649" s="760"/>
      <c r="F649" s="761"/>
      <c r="G649" s="762">
        <f>SUM(G645:G648)</f>
        <v>0</v>
      </c>
    </row>
    <row r="650" spans="1:7" x14ac:dyDescent="0.2">
      <c r="A650" s="766"/>
      <c r="B650" s="767"/>
      <c r="C650" s="767"/>
      <c r="D650" s="767"/>
      <c r="E650" s="767"/>
      <c r="F650" s="767"/>
      <c r="G650" s="768"/>
    </row>
    <row r="651" spans="1:7" ht="36" x14ac:dyDescent="0.25">
      <c r="A651" s="740" t="s">
        <v>198</v>
      </c>
      <c r="B651" s="741" t="s">
        <v>936</v>
      </c>
      <c r="C651" s="765" t="s">
        <v>937</v>
      </c>
      <c r="D651" s="743" t="s">
        <v>898</v>
      </c>
      <c r="E651" s="744"/>
      <c r="F651" s="745"/>
      <c r="G651" s="746">
        <f>G659</f>
        <v>0</v>
      </c>
    </row>
    <row r="652" spans="1:7" ht="18" x14ac:dyDescent="0.2">
      <c r="A652" s="747"/>
      <c r="B652" s="748"/>
      <c r="C652" s="748"/>
      <c r="D652" s="748"/>
      <c r="E652" s="748"/>
      <c r="F652" s="748"/>
      <c r="G652" s="749"/>
    </row>
    <row r="653" spans="1:7" ht="18" x14ac:dyDescent="0.2">
      <c r="A653" s="750" t="s">
        <v>142</v>
      </c>
      <c r="B653" s="751"/>
      <c r="C653" s="748" t="s">
        <v>94</v>
      </c>
      <c r="D653" s="748" t="s">
        <v>143</v>
      </c>
      <c r="E653" s="748" t="s">
        <v>144</v>
      </c>
      <c r="F653" s="748" t="s">
        <v>145</v>
      </c>
      <c r="G653" s="749" t="s">
        <v>146</v>
      </c>
    </row>
    <row r="654" spans="1:7" ht="18" x14ac:dyDescent="0.2">
      <c r="A654" s="752" t="s">
        <v>648</v>
      </c>
      <c r="B654" s="753">
        <v>37595</v>
      </c>
      <c r="C654" s="754" t="s">
        <v>1695</v>
      </c>
      <c r="D654" s="755" t="s">
        <v>97</v>
      </c>
      <c r="E654" s="755">
        <v>1.2150000000000001</v>
      </c>
      <c r="F654" s="793"/>
      <c r="G654" s="757">
        <f t="shared" ref="G654:G658" si="63">TRUNC(E654*F654,2)</f>
        <v>0</v>
      </c>
    </row>
    <row r="655" spans="1:7" ht="18" x14ac:dyDescent="0.2">
      <c r="A655" s="752" t="s">
        <v>648</v>
      </c>
      <c r="B655" s="753">
        <v>1379</v>
      </c>
      <c r="C655" s="754" t="s">
        <v>1687</v>
      </c>
      <c r="D655" s="755" t="s">
        <v>97</v>
      </c>
      <c r="E655" s="755">
        <v>0.24</v>
      </c>
      <c r="F655" s="793"/>
      <c r="G655" s="757">
        <f t="shared" si="63"/>
        <v>0</v>
      </c>
    </row>
    <row r="656" spans="1:7" ht="36" x14ac:dyDescent="0.2">
      <c r="A656" s="752" t="s">
        <v>648</v>
      </c>
      <c r="B656" s="753">
        <v>38186</v>
      </c>
      <c r="C656" s="754" t="s">
        <v>1696</v>
      </c>
      <c r="D656" s="755" t="s">
        <v>107</v>
      </c>
      <c r="E656" s="755">
        <v>0.25</v>
      </c>
      <c r="F656" s="793"/>
      <c r="G656" s="757">
        <f t="shared" si="63"/>
        <v>0</v>
      </c>
    </row>
    <row r="657" spans="1:7" ht="18" x14ac:dyDescent="0.2">
      <c r="A657" s="752" t="s">
        <v>116</v>
      </c>
      <c r="B657" s="753">
        <v>88309</v>
      </c>
      <c r="C657" s="754" t="s">
        <v>672</v>
      </c>
      <c r="D657" s="755" t="s">
        <v>95</v>
      </c>
      <c r="E657" s="755">
        <v>0.437</v>
      </c>
      <c r="F657" s="793"/>
      <c r="G657" s="757">
        <f t="shared" si="63"/>
        <v>0</v>
      </c>
    </row>
    <row r="658" spans="1:7" ht="18" x14ac:dyDescent="0.2">
      <c r="A658" s="752" t="s">
        <v>116</v>
      </c>
      <c r="B658" s="753">
        <v>88316</v>
      </c>
      <c r="C658" s="754" t="s">
        <v>674</v>
      </c>
      <c r="D658" s="755" t="s">
        <v>95</v>
      </c>
      <c r="E658" s="755">
        <v>0.218</v>
      </c>
      <c r="F658" s="793"/>
      <c r="G658" s="757">
        <f t="shared" si="63"/>
        <v>0</v>
      </c>
    </row>
    <row r="659" spans="1:7" ht="18" x14ac:dyDescent="0.2">
      <c r="A659" s="759" t="s">
        <v>147</v>
      </c>
      <c r="B659" s="760"/>
      <c r="C659" s="760"/>
      <c r="D659" s="760"/>
      <c r="E659" s="760"/>
      <c r="F659" s="761"/>
      <c r="G659" s="762">
        <f>SUM(G654:G658)</f>
        <v>0</v>
      </c>
    </row>
    <row r="660" spans="1:7" x14ac:dyDescent="0.2">
      <c r="A660" s="766"/>
      <c r="B660" s="767"/>
      <c r="C660" s="767"/>
      <c r="D660" s="767"/>
      <c r="E660" s="767"/>
      <c r="F660" s="767"/>
      <c r="G660" s="768"/>
    </row>
    <row r="661" spans="1:7" ht="36" x14ac:dyDescent="0.25">
      <c r="A661" s="740" t="s">
        <v>198</v>
      </c>
      <c r="B661" s="741" t="s">
        <v>938</v>
      </c>
      <c r="C661" s="765" t="s">
        <v>939</v>
      </c>
      <c r="D661" s="743" t="s">
        <v>898</v>
      </c>
      <c r="E661" s="744"/>
      <c r="F661" s="745"/>
      <c r="G661" s="746">
        <f>G669</f>
        <v>0</v>
      </c>
    </row>
    <row r="662" spans="1:7" ht="18" x14ac:dyDescent="0.2">
      <c r="A662" s="747"/>
      <c r="B662" s="748"/>
      <c r="C662" s="748"/>
      <c r="D662" s="748"/>
      <c r="E662" s="748"/>
      <c r="F662" s="748"/>
      <c r="G662" s="749"/>
    </row>
    <row r="663" spans="1:7" ht="18" x14ac:dyDescent="0.2">
      <c r="A663" s="750" t="s">
        <v>142</v>
      </c>
      <c r="B663" s="751"/>
      <c r="C663" s="748" t="s">
        <v>94</v>
      </c>
      <c r="D663" s="748" t="s">
        <v>143</v>
      </c>
      <c r="E663" s="748" t="s">
        <v>144</v>
      </c>
      <c r="F663" s="748" t="s">
        <v>145</v>
      </c>
      <c r="G663" s="749" t="s">
        <v>146</v>
      </c>
    </row>
    <row r="664" spans="1:7" ht="18" x14ac:dyDescent="0.2">
      <c r="A664" s="752" t="s">
        <v>648</v>
      </c>
      <c r="B664" s="753">
        <v>37595</v>
      </c>
      <c r="C664" s="754" t="s">
        <v>1695</v>
      </c>
      <c r="D664" s="755" t="s">
        <v>97</v>
      </c>
      <c r="E664" s="755">
        <v>1.2150000000000001</v>
      </c>
      <c r="F664" s="793"/>
      <c r="G664" s="757">
        <f t="shared" ref="G664:G668" si="64">TRUNC(E664*F664,2)</f>
        <v>0</v>
      </c>
    </row>
    <row r="665" spans="1:7" ht="18" x14ac:dyDescent="0.2">
      <c r="A665" s="752" t="s">
        <v>648</v>
      </c>
      <c r="B665" s="753">
        <v>1379</v>
      </c>
      <c r="C665" s="754" t="s">
        <v>1687</v>
      </c>
      <c r="D665" s="755" t="s">
        <v>97</v>
      </c>
      <c r="E665" s="755">
        <v>0.24</v>
      </c>
      <c r="F665" s="793"/>
      <c r="G665" s="757">
        <f t="shared" si="64"/>
        <v>0</v>
      </c>
    </row>
    <row r="666" spans="1:7" ht="36" x14ac:dyDescent="0.2">
      <c r="A666" s="752" t="s">
        <v>648</v>
      </c>
      <c r="B666" s="753">
        <v>38186</v>
      </c>
      <c r="C666" s="754" t="s">
        <v>1696</v>
      </c>
      <c r="D666" s="755" t="s">
        <v>107</v>
      </c>
      <c r="E666" s="755">
        <v>0.25</v>
      </c>
      <c r="F666" s="793"/>
      <c r="G666" s="757">
        <f t="shared" si="64"/>
        <v>0</v>
      </c>
    </row>
    <row r="667" spans="1:7" ht="18" x14ac:dyDescent="0.2">
      <c r="A667" s="752" t="s">
        <v>116</v>
      </c>
      <c r="B667" s="753">
        <v>88309</v>
      </c>
      <c r="C667" s="754" t="s">
        <v>672</v>
      </c>
      <c r="D667" s="755" t="s">
        <v>95</v>
      </c>
      <c r="E667" s="755">
        <v>0.437</v>
      </c>
      <c r="F667" s="793"/>
      <c r="G667" s="757">
        <f t="shared" si="64"/>
        <v>0</v>
      </c>
    </row>
    <row r="668" spans="1:7" ht="18" x14ac:dyDescent="0.2">
      <c r="A668" s="752" t="s">
        <v>116</v>
      </c>
      <c r="B668" s="753">
        <v>88316</v>
      </c>
      <c r="C668" s="754" t="s">
        <v>674</v>
      </c>
      <c r="D668" s="755" t="s">
        <v>95</v>
      </c>
      <c r="E668" s="755">
        <v>0.218</v>
      </c>
      <c r="F668" s="793"/>
      <c r="G668" s="757">
        <f t="shared" si="64"/>
        <v>0</v>
      </c>
    </row>
    <row r="669" spans="1:7" ht="18" x14ac:dyDescent="0.2">
      <c r="A669" s="759" t="s">
        <v>147</v>
      </c>
      <c r="B669" s="760"/>
      <c r="C669" s="760"/>
      <c r="D669" s="760"/>
      <c r="E669" s="760"/>
      <c r="F669" s="761"/>
      <c r="G669" s="762">
        <f>SUM(G664:G668)</f>
        <v>0</v>
      </c>
    </row>
    <row r="670" spans="1:7" x14ac:dyDescent="0.2">
      <c r="A670" s="766"/>
      <c r="B670" s="767"/>
      <c r="C670" s="767"/>
      <c r="D670" s="767"/>
      <c r="E670" s="767"/>
      <c r="F670" s="767"/>
      <c r="G670" s="768"/>
    </row>
    <row r="671" spans="1:7" ht="36" x14ac:dyDescent="0.25">
      <c r="A671" s="740" t="s">
        <v>198</v>
      </c>
      <c r="B671" s="741" t="s">
        <v>286</v>
      </c>
      <c r="C671" s="765" t="s">
        <v>940</v>
      </c>
      <c r="D671" s="743" t="s">
        <v>837</v>
      </c>
      <c r="E671" s="744"/>
      <c r="F671" s="745"/>
      <c r="G671" s="746">
        <f>G678</f>
        <v>0</v>
      </c>
    </row>
    <row r="672" spans="1:7" ht="18" x14ac:dyDescent="0.2">
      <c r="A672" s="747"/>
      <c r="B672" s="748"/>
      <c r="C672" s="748"/>
      <c r="D672" s="748"/>
      <c r="E672" s="748"/>
      <c r="F672" s="748"/>
      <c r="G672" s="749"/>
    </row>
    <row r="673" spans="1:7" ht="18" x14ac:dyDescent="0.2">
      <c r="A673" s="750" t="s">
        <v>142</v>
      </c>
      <c r="B673" s="751"/>
      <c r="C673" s="748" t="s">
        <v>94</v>
      </c>
      <c r="D673" s="748" t="s">
        <v>143</v>
      </c>
      <c r="E673" s="748" t="s">
        <v>144</v>
      </c>
      <c r="F673" s="748" t="s">
        <v>145</v>
      </c>
      <c r="G673" s="749" t="s">
        <v>146</v>
      </c>
    </row>
    <row r="674" spans="1:7" ht="18" x14ac:dyDescent="0.2">
      <c r="A674" s="752" t="s">
        <v>648</v>
      </c>
      <c r="B674" s="753">
        <v>34353</v>
      </c>
      <c r="C674" s="754" t="s">
        <v>1697</v>
      </c>
      <c r="D674" s="755" t="s">
        <v>97</v>
      </c>
      <c r="E674" s="755">
        <v>10</v>
      </c>
      <c r="F674" s="793"/>
      <c r="G674" s="757">
        <f t="shared" ref="G674:G677" si="65">TRUNC(E674*F674,2)</f>
        <v>0</v>
      </c>
    </row>
    <row r="675" spans="1:7" ht="54" x14ac:dyDescent="0.2">
      <c r="A675" s="752" t="s">
        <v>648</v>
      </c>
      <c r="B675" s="753">
        <v>36178</v>
      </c>
      <c r="C675" s="754" t="s">
        <v>1698</v>
      </c>
      <c r="D675" s="755" t="s">
        <v>14</v>
      </c>
      <c r="E675" s="755">
        <v>6.25</v>
      </c>
      <c r="F675" s="793"/>
      <c r="G675" s="757">
        <f t="shared" si="65"/>
        <v>0</v>
      </c>
    </row>
    <row r="676" spans="1:7" ht="18" x14ac:dyDescent="0.2">
      <c r="A676" s="752" t="s">
        <v>116</v>
      </c>
      <c r="B676" s="753">
        <v>88309</v>
      </c>
      <c r="C676" s="754" t="s">
        <v>672</v>
      </c>
      <c r="D676" s="755" t="s">
        <v>95</v>
      </c>
      <c r="E676" s="755">
        <v>1.2789999999999999</v>
      </c>
      <c r="F676" s="793"/>
      <c r="G676" s="757">
        <f t="shared" si="65"/>
        <v>0</v>
      </c>
    </row>
    <row r="677" spans="1:7" ht="18" x14ac:dyDescent="0.2">
      <c r="A677" s="752" t="s">
        <v>116</v>
      </c>
      <c r="B677" s="753">
        <v>88316</v>
      </c>
      <c r="C677" s="754" t="s">
        <v>674</v>
      </c>
      <c r="D677" s="755" t="s">
        <v>95</v>
      </c>
      <c r="E677" s="755">
        <v>2.5569999999999999</v>
      </c>
      <c r="F677" s="793"/>
      <c r="G677" s="757">
        <f t="shared" si="65"/>
        <v>0</v>
      </c>
    </row>
    <row r="678" spans="1:7" ht="18" x14ac:dyDescent="0.2">
      <c r="A678" s="759" t="s">
        <v>147</v>
      </c>
      <c r="B678" s="760"/>
      <c r="C678" s="760"/>
      <c r="D678" s="760"/>
      <c r="E678" s="760"/>
      <c r="F678" s="761"/>
      <c r="G678" s="762">
        <f>SUM(G674:G677)</f>
        <v>0</v>
      </c>
    </row>
    <row r="679" spans="1:7" x14ac:dyDescent="0.2">
      <c r="A679" s="766"/>
      <c r="B679" s="767"/>
      <c r="C679" s="767"/>
      <c r="D679" s="767"/>
      <c r="E679" s="767"/>
      <c r="F679" s="767"/>
      <c r="G679" s="768"/>
    </row>
    <row r="680" spans="1:7" ht="18" x14ac:dyDescent="0.25">
      <c r="A680" s="740" t="s">
        <v>198</v>
      </c>
      <c r="B680" s="741" t="s">
        <v>287</v>
      </c>
      <c r="C680" s="765" t="s">
        <v>941</v>
      </c>
      <c r="D680" s="743" t="s">
        <v>801</v>
      </c>
      <c r="E680" s="744"/>
      <c r="F680" s="745"/>
      <c r="G680" s="746">
        <f>G686</f>
        <v>0</v>
      </c>
    </row>
    <row r="681" spans="1:7" ht="18" x14ac:dyDescent="0.2">
      <c r="A681" s="747"/>
      <c r="B681" s="748"/>
      <c r="C681" s="748"/>
      <c r="D681" s="748"/>
      <c r="E681" s="748"/>
      <c r="F681" s="748"/>
      <c r="G681" s="749"/>
    </row>
    <row r="682" spans="1:7" ht="18" x14ac:dyDescent="0.2">
      <c r="A682" s="750" t="s">
        <v>142</v>
      </c>
      <c r="B682" s="751"/>
      <c r="C682" s="748" t="s">
        <v>94</v>
      </c>
      <c r="D682" s="748" t="s">
        <v>143</v>
      </c>
      <c r="E682" s="748" t="s">
        <v>144</v>
      </c>
      <c r="F682" s="748" t="s">
        <v>145</v>
      </c>
      <c r="G682" s="749" t="s">
        <v>146</v>
      </c>
    </row>
    <row r="683" spans="1:7" ht="90" x14ac:dyDescent="0.2">
      <c r="A683" s="752" t="s">
        <v>116</v>
      </c>
      <c r="B683" s="753">
        <v>5678</v>
      </c>
      <c r="C683" s="754" t="s">
        <v>702</v>
      </c>
      <c r="D683" s="755" t="s">
        <v>687</v>
      </c>
      <c r="E683" s="755">
        <v>1.9E-2</v>
      </c>
      <c r="F683" s="793"/>
      <c r="G683" s="757">
        <f t="shared" ref="G683:G685" si="66">TRUNC(E683*F683,2)</f>
        <v>0</v>
      </c>
    </row>
    <row r="684" spans="1:7" ht="36" x14ac:dyDescent="0.2">
      <c r="A684" s="752" t="s">
        <v>648</v>
      </c>
      <c r="B684" s="753">
        <v>367</v>
      </c>
      <c r="C684" s="754" t="s">
        <v>1699</v>
      </c>
      <c r="D684" s="755" t="s">
        <v>96</v>
      </c>
      <c r="E684" s="755">
        <v>1.25</v>
      </c>
      <c r="F684" s="793"/>
      <c r="G684" s="757">
        <f t="shared" si="66"/>
        <v>0</v>
      </c>
    </row>
    <row r="685" spans="1:7" ht="18" x14ac:dyDescent="0.2">
      <c r="A685" s="752" t="s">
        <v>116</v>
      </c>
      <c r="B685" s="753">
        <v>88316</v>
      </c>
      <c r="C685" s="754" t="s">
        <v>674</v>
      </c>
      <c r="D685" s="755" t="s">
        <v>95</v>
      </c>
      <c r="E685" s="755">
        <v>3.1699999999999999E-2</v>
      </c>
      <c r="F685" s="793"/>
      <c r="G685" s="757">
        <f t="shared" si="66"/>
        <v>0</v>
      </c>
    </row>
    <row r="686" spans="1:7" ht="18" x14ac:dyDescent="0.2">
      <c r="A686" s="759" t="s">
        <v>147</v>
      </c>
      <c r="B686" s="760"/>
      <c r="C686" s="760"/>
      <c r="D686" s="760"/>
      <c r="E686" s="760"/>
      <c r="F686" s="761"/>
      <c r="G686" s="762">
        <f>SUM(G683:G685)</f>
        <v>0</v>
      </c>
    </row>
    <row r="687" spans="1:7" x14ac:dyDescent="0.2">
      <c r="A687" s="766"/>
      <c r="B687" s="767"/>
      <c r="C687" s="767"/>
      <c r="D687" s="767"/>
      <c r="E687" s="767"/>
      <c r="F687" s="767"/>
      <c r="G687" s="768"/>
    </row>
    <row r="688" spans="1:7" ht="18" x14ac:dyDescent="0.25">
      <c r="A688" s="740" t="s">
        <v>198</v>
      </c>
      <c r="B688" s="741" t="s">
        <v>622</v>
      </c>
      <c r="C688" s="765" t="s">
        <v>942</v>
      </c>
      <c r="D688" s="743" t="s">
        <v>898</v>
      </c>
      <c r="E688" s="744"/>
      <c r="F688" s="745"/>
      <c r="G688" s="746">
        <f>G693</f>
        <v>0</v>
      </c>
    </row>
    <row r="689" spans="1:7" ht="18" x14ac:dyDescent="0.2">
      <c r="A689" s="747"/>
      <c r="B689" s="748"/>
      <c r="C689" s="748"/>
      <c r="D689" s="748"/>
      <c r="E689" s="748"/>
      <c r="F689" s="748"/>
      <c r="G689" s="749"/>
    </row>
    <row r="690" spans="1:7" ht="18" x14ac:dyDescent="0.2">
      <c r="A690" s="750" t="s">
        <v>142</v>
      </c>
      <c r="B690" s="751"/>
      <c r="C690" s="748" t="s">
        <v>94</v>
      </c>
      <c r="D690" s="748" t="s">
        <v>143</v>
      </c>
      <c r="E690" s="748" t="s">
        <v>144</v>
      </c>
      <c r="F690" s="748" t="s">
        <v>145</v>
      </c>
      <c r="G690" s="749" t="s">
        <v>146</v>
      </c>
    </row>
    <row r="691" spans="1:7" ht="18" x14ac:dyDescent="0.2">
      <c r="A691" s="752" t="s">
        <v>1884</v>
      </c>
      <c r="B691" s="753" t="s">
        <v>1700</v>
      </c>
      <c r="C691" s="754" t="s">
        <v>1883</v>
      </c>
      <c r="D691" s="755" t="s">
        <v>127</v>
      </c>
      <c r="E691" s="755">
        <v>1.1000000000000001</v>
      </c>
      <c r="F691" s="793"/>
      <c r="G691" s="757">
        <f t="shared" ref="G691:G692" si="67">TRUNC(E691*F691,2)</f>
        <v>0</v>
      </c>
    </row>
    <row r="692" spans="1:7" ht="18" x14ac:dyDescent="0.2">
      <c r="A692" s="752" t="s">
        <v>116</v>
      </c>
      <c r="B692" s="753">
        <v>88316</v>
      </c>
      <c r="C692" s="754" t="s">
        <v>674</v>
      </c>
      <c r="D692" s="755" t="s">
        <v>95</v>
      </c>
      <c r="E692" s="755">
        <v>0.08</v>
      </c>
      <c r="F692" s="793"/>
      <c r="G692" s="757">
        <f t="shared" si="67"/>
        <v>0</v>
      </c>
    </row>
    <row r="693" spans="1:7" ht="18" x14ac:dyDescent="0.2">
      <c r="A693" s="759" t="s">
        <v>147</v>
      </c>
      <c r="B693" s="760"/>
      <c r="C693" s="760"/>
      <c r="D693" s="760"/>
      <c r="E693" s="760"/>
      <c r="F693" s="761"/>
      <c r="G693" s="762">
        <f>SUM(G691:G692)</f>
        <v>0</v>
      </c>
    </row>
    <row r="694" spans="1:7" x14ac:dyDescent="0.2">
      <c r="A694" s="766"/>
      <c r="B694" s="767"/>
      <c r="C694" s="767"/>
      <c r="D694" s="767"/>
      <c r="E694" s="767"/>
      <c r="F694" s="767"/>
      <c r="G694" s="768"/>
    </row>
    <row r="695" spans="1:7" ht="36" x14ac:dyDescent="0.25">
      <c r="A695" s="740" t="s">
        <v>198</v>
      </c>
      <c r="B695" s="741" t="s">
        <v>291</v>
      </c>
      <c r="C695" s="765" t="s">
        <v>947</v>
      </c>
      <c r="D695" s="743" t="s">
        <v>837</v>
      </c>
      <c r="E695" s="744"/>
      <c r="F695" s="745"/>
      <c r="G695" s="746">
        <f>G701</f>
        <v>0</v>
      </c>
    </row>
    <row r="696" spans="1:7" ht="18" x14ac:dyDescent="0.2">
      <c r="A696" s="747"/>
      <c r="B696" s="748"/>
      <c r="C696" s="748"/>
      <c r="D696" s="748"/>
      <c r="E696" s="748"/>
      <c r="F696" s="748"/>
      <c r="G696" s="749"/>
    </row>
    <row r="697" spans="1:7" ht="18" x14ac:dyDescent="0.2">
      <c r="A697" s="750" t="s">
        <v>142</v>
      </c>
      <c r="B697" s="751"/>
      <c r="C697" s="748" t="s">
        <v>94</v>
      </c>
      <c r="D697" s="748" t="s">
        <v>143</v>
      </c>
      <c r="E697" s="748" t="s">
        <v>144</v>
      </c>
      <c r="F697" s="748" t="s">
        <v>145</v>
      </c>
      <c r="G697" s="749" t="s">
        <v>146</v>
      </c>
    </row>
    <row r="698" spans="1:7" ht="18" x14ac:dyDescent="0.2">
      <c r="A698" s="752" t="s">
        <v>648</v>
      </c>
      <c r="B698" s="753">
        <v>7356</v>
      </c>
      <c r="C698" s="754" t="s">
        <v>1701</v>
      </c>
      <c r="D698" s="755" t="s">
        <v>752</v>
      </c>
      <c r="E698" s="755">
        <v>0.22850000000000001</v>
      </c>
      <c r="F698" s="793"/>
      <c r="G698" s="757">
        <f t="shared" ref="G698:G700" si="68">TRUNC(E698*F698,2)</f>
        <v>0</v>
      </c>
    </row>
    <row r="699" spans="1:7" ht="18" x14ac:dyDescent="0.2">
      <c r="A699" s="752" t="s">
        <v>116</v>
      </c>
      <c r="B699" s="753">
        <v>88310</v>
      </c>
      <c r="C699" s="754" t="s">
        <v>704</v>
      </c>
      <c r="D699" s="755" t="s">
        <v>95</v>
      </c>
      <c r="E699" s="755">
        <v>0.16309999999999999</v>
      </c>
      <c r="F699" s="793"/>
      <c r="G699" s="757">
        <f t="shared" si="68"/>
        <v>0</v>
      </c>
    </row>
    <row r="700" spans="1:7" ht="18" x14ac:dyDescent="0.2">
      <c r="A700" s="752" t="s">
        <v>116</v>
      </c>
      <c r="B700" s="753">
        <v>88316</v>
      </c>
      <c r="C700" s="754" t="s">
        <v>674</v>
      </c>
      <c r="D700" s="755" t="s">
        <v>95</v>
      </c>
      <c r="E700" s="755">
        <v>5.4399999999999997E-2</v>
      </c>
      <c r="F700" s="793"/>
      <c r="G700" s="757">
        <f t="shared" si="68"/>
        <v>0</v>
      </c>
    </row>
    <row r="701" spans="1:7" ht="18" x14ac:dyDescent="0.2">
      <c r="A701" s="759" t="s">
        <v>147</v>
      </c>
      <c r="B701" s="760"/>
      <c r="C701" s="760"/>
      <c r="D701" s="760"/>
      <c r="E701" s="760"/>
      <c r="F701" s="761"/>
      <c r="G701" s="762">
        <f>SUM(G698:G700)</f>
        <v>0</v>
      </c>
    </row>
    <row r="702" spans="1:7" x14ac:dyDescent="0.2">
      <c r="A702" s="766"/>
      <c r="B702" s="767"/>
      <c r="C702" s="767"/>
      <c r="D702" s="767"/>
      <c r="E702" s="767"/>
      <c r="F702" s="767"/>
      <c r="G702" s="768"/>
    </row>
    <row r="703" spans="1:7" ht="36" x14ac:dyDescent="0.25">
      <c r="A703" s="740" t="s">
        <v>198</v>
      </c>
      <c r="B703" s="741" t="s">
        <v>948</v>
      </c>
      <c r="C703" s="765" t="s">
        <v>949</v>
      </c>
      <c r="D703" s="743" t="s">
        <v>842</v>
      </c>
      <c r="E703" s="744"/>
      <c r="F703" s="745"/>
      <c r="G703" s="746">
        <f>G709</f>
        <v>0</v>
      </c>
    </row>
    <row r="704" spans="1:7" ht="18" x14ac:dyDescent="0.2">
      <c r="A704" s="747"/>
      <c r="B704" s="748"/>
      <c r="C704" s="748"/>
      <c r="D704" s="748"/>
      <c r="E704" s="748"/>
      <c r="F704" s="748"/>
      <c r="G704" s="749"/>
    </row>
    <row r="705" spans="1:7" ht="18" x14ac:dyDescent="0.2">
      <c r="A705" s="750" t="s">
        <v>142</v>
      </c>
      <c r="B705" s="751"/>
      <c r="C705" s="748" t="s">
        <v>94</v>
      </c>
      <c r="D705" s="748" t="s">
        <v>143</v>
      </c>
      <c r="E705" s="748" t="s">
        <v>144</v>
      </c>
      <c r="F705" s="748" t="s">
        <v>145</v>
      </c>
      <c r="G705" s="749" t="s">
        <v>146</v>
      </c>
    </row>
    <row r="706" spans="1:7" ht="18" x14ac:dyDescent="0.2">
      <c r="A706" s="752" t="s">
        <v>648</v>
      </c>
      <c r="B706" s="753">
        <v>7356</v>
      </c>
      <c r="C706" s="754" t="s">
        <v>1701</v>
      </c>
      <c r="D706" s="755" t="s">
        <v>752</v>
      </c>
      <c r="E706" s="755">
        <v>0.22850000000000001</v>
      </c>
      <c r="F706" s="793"/>
      <c r="G706" s="757">
        <f t="shared" ref="G706:G708" si="69">TRUNC(E706*F706,2)</f>
        <v>0</v>
      </c>
    </row>
    <row r="707" spans="1:7" ht="18" x14ac:dyDescent="0.2">
      <c r="A707" s="752" t="s">
        <v>116</v>
      </c>
      <c r="B707" s="753">
        <v>88310</v>
      </c>
      <c r="C707" s="754" t="s">
        <v>704</v>
      </c>
      <c r="D707" s="755" t="s">
        <v>95</v>
      </c>
      <c r="E707" s="755">
        <v>0.16309999999999999</v>
      </c>
      <c r="F707" s="793"/>
      <c r="G707" s="757">
        <f t="shared" si="69"/>
        <v>0</v>
      </c>
    </row>
    <row r="708" spans="1:7" ht="18" x14ac:dyDescent="0.2">
      <c r="A708" s="752" t="s">
        <v>116</v>
      </c>
      <c r="B708" s="753">
        <v>88316</v>
      </c>
      <c r="C708" s="754" t="s">
        <v>674</v>
      </c>
      <c r="D708" s="755" t="s">
        <v>95</v>
      </c>
      <c r="E708" s="755">
        <v>5.4399999999999997E-2</v>
      </c>
      <c r="F708" s="793"/>
      <c r="G708" s="757">
        <f t="shared" si="69"/>
        <v>0</v>
      </c>
    </row>
    <row r="709" spans="1:7" ht="18" x14ac:dyDescent="0.2">
      <c r="A709" s="759" t="s">
        <v>147</v>
      </c>
      <c r="B709" s="760"/>
      <c r="C709" s="760"/>
      <c r="D709" s="760"/>
      <c r="E709" s="760"/>
      <c r="F709" s="761"/>
      <c r="G709" s="762">
        <f>SUM(G706:G708)</f>
        <v>0</v>
      </c>
    </row>
    <row r="710" spans="1:7" x14ac:dyDescent="0.2">
      <c r="A710" s="766"/>
      <c r="B710" s="767"/>
      <c r="C710" s="767"/>
      <c r="D710" s="767"/>
      <c r="E710" s="767"/>
      <c r="F710" s="767"/>
      <c r="G710" s="768"/>
    </row>
    <row r="711" spans="1:7" ht="36" x14ac:dyDescent="0.25">
      <c r="A711" s="740" t="s">
        <v>198</v>
      </c>
      <c r="B711" s="741" t="s">
        <v>950</v>
      </c>
      <c r="C711" s="765" t="s">
        <v>951</v>
      </c>
      <c r="D711" s="743" t="s">
        <v>837</v>
      </c>
      <c r="E711" s="744"/>
      <c r="F711" s="745"/>
      <c r="G711" s="746">
        <f>G717</f>
        <v>0</v>
      </c>
    </row>
    <row r="712" spans="1:7" ht="18" x14ac:dyDescent="0.2">
      <c r="A712" s="747"/>
      <c r="B712" s="748"/>
      <c r="C712" s="748"/>
      <c r="D712" s="748"/>
      <c r="E712" s="748"/>
      <c r="F712" s="748"/>
      <c r="G712" s="749"/>
    </row>
    <row r="713" spans="1:7" ht="18" x14ac:dyDescent="0.2">
      <c r="A713" s="750" t="s">
        <v>142</v>
      </c>
      <c r="B713" s="751"/>
      <c r="C713" s="748" t="s">
        <v>94</v>
      </c>
      <c r="D713" s="748" t="s">
        <v>143</v>
      </c>
      <c r="E713" s="748" t="s">
        <v>144</v>
      </c>
      <c r="F713" s="748" t="s">
        <v>145</v>
      </c>
      <c r="G713" s="749" t="s">
        <v>146</v>
      </c>
    </row>
    <row r="714" spans="1:7" ht="18" x14ac:dyDescent="0.2">
      <c r="A714" s="752" t="s">
        <v>648</v>
      </c>
      <c r="B714" s="753">
        <v>7356</v>
      </c>
      <c r="C714" s="754" t="s">
        <v>1701</v>
      </c>
      <c r="D714" s="755" t="s">
        <v>752</v>
      </c>
      <c r="E714" s="755">
        <v>0.22850000000000001</v>
      </c>
      <c r="F714" s="793"/>
      <c r="G714" s="757">
        <f t="shared" ref="G714:G716" si="70">TRUNC(E714*F714,2)</f>
        <v>0</v>
      </c>
    </row>
    <row r="715" spans="1:7" ht="18" x14ac:dyDescent="0.2">
      <c r="A715" s="752" t="s">
        <v>116</v>
      </c>
      <c r="B715" s="753">
        <v>88310</v>
      </c>
      <c r="C715" s="754" t="s">
        <v>704</v>
      </c>
      <c r="D715" s="755" t="s">
        <v>95</v>
      </c>
      <c r="E715" s="755">
        <v>0.16309999999999999</v>
      </c>
      <c r="F715" s="793"/>
      <c r="G715" s="757">
        <f t="shared" si="70"/>
        <v>0</v>
      </c>
    </row>
    <row r="716" spans="1:7" ht="18" x14ac:dyDescent="0.2">
      <c r="A716" s="752" t="s">
        <v>116</v>
      </c>
      <c r="B716" s="753">
        <v>88316</v>
      </c>
      <c r="C716" s="754" t="s">
        <v>674</v>
      </c>
      <c r="D716" s="755" t="s">
        <v>95</v>
      </c>
      <c r="E716" s="755">
        <v>5.4399999999999997E-2</v>
      </c>
      <c r="F716" s="793"/>
      <c r="G716" s="757">
        <f t="shared" si="70"/>
        <v>0</v>
      </c>
    </row>
    <row r="717" spans="1:7" ht="18" x14ac:dyDescent="0.2">
      <c r="A717" s="759" t="s">
        <v>147</v>
      </c>
      <c r="B717" s="760"/>
      <c r="C717" s="760"/>
      <c r="D717" s="760"/>
      <c r="E717" s="760"/>
      <c r="F717" s="761"/>
      <c r="G717" s="762">
        <f>SUM(G714:G716)</f>
        <v>0</v>
      </c>
    </row>
    <row r="718" spans="1:7" x14ac:dyDescent="0.2">
      <c r="A718" s="766"/>
      <c r="B718" s="767"/>
      <c r="C718" s="767"/>
      <c r="D718" s="767"/>
      <c r="E718" s="767"/>
      <c r="F718" s="767"/>
      <c r="G718" s="768"/>
    </row>
    <row r="719" spans="1:7" ht="36" x14ac:dyDescent="0.25">
      <c r="A719" s="740" t="s">
        <v>198</v>
      </c>
      <c r="B719" s="741" t="s">
        <v>952</v>
      </c>
      <c r="C719" s="765" t="s">
        <v>953</v>
      </c>
      <c r="D719" s="743" t="s">
        <v>837</v>
      </c>
      <c r="E719" s="744"/>
      <c r="F719" s="745"/>
      <c r="G719" s="746">
        <f>G725</f>
        <v>0</v>
      </c>
    </row>
    <row r="720" spans="1:7" ht="18" x14ac:dyDescent="0.2">
      <c r="A720" s="747"/>
      <c r="B720" s="748"/>
      <c r="C720" s="748"/>
      <c r="D720" s="748"/>
      <c r="E720" s="748"/>
      <c r="F720" s="748"/>
      <c r="G720" s="749"/>
    </row>
    <row r="721" spans="1:7" ht="18" x14ac:dyDescent="0.2">
      <c r="A721" s="750" t="s">
        <v>142</v>
      </c>
      <c r="B721" s="751"/>
      <c r="C721" s="748" t="s">
        <v>94</v>
      </c>
      <c r="D721" s="748" t="s">
        <v>143</v>
      </c>
      <c r="E721" s="748" t="s">
        <v>144</v>
      </c>
      <c r="F721" s="748" t="s">
        <v>145</v>
      </c>
      <c r="G721" s="749" t="s">
        <v>146</v>
      </c>
    </row>
    <row r="722" spans="1:7" ht="18" x14ac:dyDescent="0.2">
      <c r="A722" s="752" t="s">
        <v>648</v>
      </c>
      <c r="B722" s="753">
        <v>7356</v>
      </c>
      <c r="C722" s="754" t="s">
        <v>1701</v>
      </c>
      <c r="D722" s="755" t="s">
        <v>752</v>
      </c>
      <c r="E722" s="755">
        <v>0.22850000000000001</v>
      </c>
      <c r="F722" s="793"/>
      <c r="G722" s="757">
        <f t="shared" ref="G722:G724" si="71">TRUNC(E722*F722,2)</f>
        <v>0</v>
      </c>
    </row>
    <row r="723" spans="1:7" ht="18" x14ac:dyDescent="0.2">
      <c r="A723" s="752" t="s">
        <v>116</v>
      </c>
      <c r="B723" s="753">
        <v>88310</v>
      </c>
      <c r="C723" s="754" t="s">
        <v>704</v>
      </c>
      <c r="D723" s="755" t="s">
        <v>95</v>
      </c>
      <c r="E723" s="755">
        <v>0.16309999999999999</v>
      </c>
      <c r="F723" s="793"/>
      <c r="G723" s="757">
        <f t="shared" si="71"/>
        <v>0</v>
      </c>
    </row>
    <row r="724" spans="1:7" ht="18" x14ac:dyDescent="0.2">
      <c r="A724" s="752" t="s">
        <v>116</v>
      </c>
      <c r="B724" s="753">
        <v>88316</v>
      </c>
      <c r="C724" s="754" t="s">
        <v>674</v>
      </c>
      <c r="D724" s="755" t="s">
        <v>95</v>
      </c>
      <c r="E724" s="755">
        <v>5.4399999999999997E-2</v>
      </c>
      <c r="F724" s="793"/>
      <c r="G724" s="757">
        <f t="shared" si="71"/>
        <v>0</v>
      </c>
    </row>
    <row r="725" spans="1:7" ht="18" x14ac:dyDescent="0.2">
      <c r="A725" s="759" t="s">
        <v>147</v>
      </c>
      <c r="B725" s="760"/>
      <c r="C725" s="760"/>
      <c r="D725" s="760"/>
      <c r="E725" s="760"/>
      <c r="F725" s="761"/>
      <c r="G725" s="762">
        <f>SUM(G722:G724)</f>
        <v>0</v>
      </c>
    </row>
    <row r="726" spans="1:7" x14ac:dyDescent="0.2">
      <c r="A726" s="766"/>
      <c r="B726" s="767"/>
      <c r="C726" s="767"/>
      <c r="D726" s="767"/>
      <c r="E726" s="767"/>
      <c r="F726" s="767"/>
      <c r="G726" s="768"/>
    </row>
    <row r="727" spans="1:7" ht="36" x14ac:dyDescent="0.25">
      <c r="A727" s="740" t="s">
        <v>198</v>
      </c>
      <c r="B727" s="741" t="s">
        <v>954</v>
      </c>
      <c r="C727" s="765" t="s">
        <v>955</v>
      </c>
      <c r="D727" s="743" t="s">
        <v>837</v>
      </c>
      <c r="E727" s="744"/>
      <c r="F727" s="745"/>
      <c r="G727" s="746">
        <f>G735</f>
        <v>0</v>
      </c>
    </row>
    <row r="728" spans="1:7" ht="18" x14ac:dyDescent="0.2">
      <c r="A728" s="747"/>
      <c r="B728" s="748"/>
      <c r="C728" s="748"/>
      <c r="D728" s="748"/>
      <c r="E728" s="748"/>
      <c r="F728" s="748"/>
      <c r="G728" s="749"/>
    </row>
    <row r="729" spans="1:7" ht="18" x14ac:dyDescent="0.2">
      <c r="A729" s="750" t="s">
        <v>142</v>
      </c>
      <c r="B729" s="751"/>
      <c r="C729" s="748" t="s">
        <v>94</v>
      </c>
      <c r="D729" s="748" t="s">
        <v>143</v>
      </c>
      <c r="E729" s="748" t="s">
        <v>144</v>
      </c>
      <c r="F729" s="748" t="s">
        <v>145</v>
      </c>
      <c r="G729" s="749" t="s">
        <v>146</v>
      </c>
    </row>
    <row r="730" spans="1:7" ht="18" x14ac:dyDescent="0.2">
      <c r="A730" s="752" t="s">
        <v>648</v>
      </c>
      <c r="B730" s="753">
        <v>5330</v>
      </c>
      <c r="C730" s="758" t="s">
        <v>1575</v>
      </c>
      <c r="D730" s="755" t="s">
        <v>752</v>
      </c>
      <c r="E730" s="755">
        <v>6.4000000000000001E-2</v>
      </c>
      <c r="F730" s="793"/>
      <c r="G730" s="757">
        <f t="shared" ref="G730" si="72">ROUND(E730*F730,2)</f>
        <v>0</v>
      </c>
    </row>
    <row r="731" spans="1:7" ht="18" x14ac:dyDescent="0.2">
      <c r="A731" s="752" t="s">
        <v>648</v>
      </c>
      <c r="B731" s="753">
        <v>44072</v>
      </c>
      <c r="C731" s="754" t="s">
        <v>1579</v>
      </c>
      <c r="D731" s="755" t="s">
        <v>752</v>
      </c>
      <c r="E731" s="755">
        <v>0.2016</v>
      </c>
      <c r="F731" s="793"/>
      <c r="G731" s="757">
        <f t="shared" ref="G731:G734" si="73">TRUNC(E731*F731,2)</f>
        <v>0</v>
      </c>
    </row>
    <row r="732" spans="1:7" ht="18" x14ac:dyDescent="0.2">
      <c r="A732" s="752" t="s">
        <v>648</v>
      </c>
      <c r="B732" s="753">
        <v>7304</v>
      </c>
      <c r="C732" s="754" t="s">
        <v>1580</v>
      </c>
      <c r="D732" s="755" t="s">
        <v>752</v>
      </c>
      <c r="E732" s="755">
        <v>0.32200000000000001</v>
      </c>
      <c r="F732" s="793"/>
      <c r="G732" s="757">
        <f t="shared" si="73"/>
        <v>0</v>
      </c>
    </row>
    <row r="733" spans="1:7" ht="18" x14ac:dyDescent="0.2">
      <c r="A733" s="752" t="s">
        <v>116</v>
      </c>
      <c r="B733" s="753">
        <v>88310</v>
      </c>
      <c r="C733" s="754" t="s">
        <v>704</v>
      </c>
      <c r="D733" s="755" t="s">
        <v>95</v>
      </c>
      <c r="E733" s="755">
        <v>0.22700000000000001</v>
      </c>
      <c r="F733" s="793"/>
      <c r="G733" s="757">
        <f t="shared" si="73"/>
        <v>0</v>
      </c>
    </row>
    <row r="734" spans="1:7" ht="18" x14ac:dyDescent="0.2">
      <c r="A734" s="752" t="s">
        <v>116</v>
      </c>
      <c r="B734" s="753">
        <v>88316</v>
      </c>
      <c r="C734" s="754" t="s">
        <v>674</v>
      </c>
      <c r="D734" s="755" t="s">
        <v>95</v>
      </c>
      <c r="E734" s="755">
        <v>7.5700000000000003E-2</v>
      </c>
      <c r="F734" s="793"/>
      <c r="G734" s="757">
        <f t="shared" si="73"/>
        <v>0</v>
      </c>
    </row>
    <row r="735" spans="1:7" ht="18" x14ac:dyDescent="0.2">
      <c r="A735" s="759" t="s">
        <v>147</v>
      </c>
      <c r="B735" s="760"/>
      <c r="C735" s="760"/>
      <c r="D735" s="760"/>
      <c r="E735" s="760"/>
      <c r="F735" s="761"/>
      <c r="G735" s="762">
        <f>SUM(G730:G734)</f>
        <v>0</v>
      </c>
    </row>
    <row r="736" spans="1:7" x14ac:dyDescent="0.2">
      <c r="A736" s="766"/>
      <c r="B736" s="767"/>
      <c r="C736" s="767"/>
      <c r="D736" s="767"/>
      <c r="E736" s="767"/>
      <c r="F736" s="767"/>
      <c r="G736" s="768"/>
    </row>
    <row r="737" spans="1:7" ht="36" x14ac:dyDescent="0.25">
      <c r="A737" s="740" t="s">
        <v>198</v>
      </c>
      <c r="B737" s="741" t="s">
        <v>1702</v>
      </c>
      <c r="C737" s="765" t="s">
        <v>1703</v>
      </c>
      <c r="D737" s="743" t="s">
        <v>837</v>
      </c>
      <c r="E737" s="744"/>
      <c r="F737" s="745"/>
      <c r="G737" s="746">
        <f>G745</f>
        <v>0</v>
      </c>
    </row>
    <row r="738" spans="1:7" ht="18" x14ac:dyDescent="0.2">
      <c r="A738" s="747"/>
      <c r="B738" s="748"/>
      <c r="C738" s="748"/>
      <c r="D738" s="748"/>
      <c r="E738" s="748"/>
      <c r="F738" s="748"/>
      <c r="G738" s="749"/>
    </row>
    <row r="739" spans="1:7" ht="18" x14ac:dyDescent="0.2">
      <c r="A739" s="750" t="s">
        <v>142</v>
      </c>
      <c r="B739" s="751"/>
      <c r="C739" s="748" t="s">
        <v>94</v>
      </c>
      <c r="D739" s="748" t="s">
        <v>143</v>
      </c>
      <c r="E739" s="748" t="s">
        <v>144</v>
      </c>
      <c r="F739" s="748" t="s">
        <v>145</v>
      </c>
      <c r="G739" s="749" t="s">
        <v>146</v>
      </c>
    </row>
    <row r="740" spans="1:7" ht="18" x14ac:dyDescent="0.2">
      <c r="A740" s="752" t="s">
        <v>648</v>
      </c>
      <c r="B740" s="753">
        <v>5330</v>
      </c>
      <c r="C740" s="769" t="s">
        <v>1575</v>
      </c>
      <c r="D740" s="755" t="s">
        <v>752</v>
      </c>
      <c r="E740" s="755">
        <v>6.4000000000000001E-2</v>
      </c>
      <c r="F740" s="793"/>
      <c r="G740" s="757">
        <f t="shared" ref="G740:G744" si="74">TRUNC(E740*F740,2)</f>
        <v>0</v>
      </c>
    </row>
    <row r="741" spans="1:7" ht="18" x14ac:dyDescent="0.2">
      <c r="A741" s="752" t="s">
        <v>648</v>
      </c>
      <c r="B741" s="753">
        <v>44072</v>
      </c>
      <c r="C741" s="769" t="s">
        <v>1579</v>
      </c>
      <c r="D741" s="755" t="s">
        <v>752</v>
      </c>
      <c r="E741" s="755">
        <v>0.2016</v>
      </c>
      <c r="F741" s="793"/>
      <c r="G741" s="757">
        <f t="shared" si="74"/>
        <v>0</v>
      </c>
    </row>
    <row r="742" spans="1:7" ht="18" x14ac:dyDescent="0.2">
      <c r="A742" s="752" t="s">
        <v>648</v>
      </c>
      <c r="B742" s="753">
        <v>7304</v>
      </c>
      <c r="C742" s="754" t="s">
        <v>1580</v>
      </c>
      <c r="D742" s="755" t="s">
        <v>752</v>
      </c>
      <c r="E742" s="755">
        <v>0.32200000000000001</v>
      </c>
      <c r="F742" s="793"/>
      <c r="G742" s="757">
        <f t="shared" si="74"/>
        <v>0</v>
      </c>
    </row>
    <row r="743" spans="1:7" ht="18" x14ac:dyDescent="0.2">
      <c r="A743" s="752" t="s">
        <v>116</v>
      </c>
      <c r="B743" s="753">
        <v>88310</v>
      </c>
      <c r="C743" s="754" t="s">
        <v>704</v>
      </c>
      <c r="D743" s="755" t="s">
        <v>95</v>
      </c>
      <c r="E743" s="755">
        <v>0.22700000000000001</v>
      </c>
      <c r="F743" s="793"/>
      <c r="G743" s="757">
        <f t="shared" si="74"/>
        <v>0</v>
      </c>
    </row>
    <row r="744" spans="1:7" ht="18" x14ac:dyDescent="0.2">
      <c r="A744" s="752" t="s">
        <v>116</v>
      </c>
      <c r="B744" s="753">
        <v>88316</v>
      </c>
      <c r="C744" s="754" t="s">
        <v>674</v>
      </c>
      <c r="D744" s="755" t="s">
        <v>95</v>
      </c>
      <c r="E744" s="755">
        <v>7.5700000000000003E-2</v>
      </c>
      <c r="F744" s="793"/>
      <c r="G744" s="757">
        <f t="shared" si="74"/>
        <v>0</v>
      </c>
    </row>
    <row r="745" spans="1:7" ht="18" x14ac:dyDescent="0.2">
      <c r="A745" s="759" t="s">
        <v>147</v>
      </c>
      <c r="B745" s="760"/>
      <c r="C745" s="760"/>
      <c r="D745" s="760"/>
      <c r="E745" s="760"/>
      <c r="F745" s="761"/>
      <c r="G745" s="762">
        <f>SUM(G740:G744)</f>
        <v>0</v>
      </c>
    </row>
    <row r="746" spans="1:7" x14ac:dyDescent="0.2">
      <c r="A746" s="766"/>
      <c r="B746" s="767"/>
      <c r="C746" s="767"/>
      <c r="D746" s="767"/>
      <c r="E746" s="767"/>
      <c r="F746" s="767"/>
      <c r="G746" s="768"/>
    </row>
    <row r="747" spans="1:7" ht="36" x14ac:dyDescent="0.25">
      <c r="A747" s="740" t="s">
        <v>198</v>
      </c>
      <c r="B747" s="741" t="s">
        <v>293</v>
      </c>
      <c r="C747" s="765" t="s">
        <v>956</v>
      </c>
      <c r="D747" s="743" t="s">
        <v>837</v>
      </c>
      <c r="E747" s="744"/>
      <c r="F747" s="745"/>
      <c r="G747" s="746">
        <f>G753</f>
        <v>0</v>
      </c>
    </row>
    <row r="748" spans="1:7" ht="18" x14ac:dyDescent="0.2">
      <c r="A748" s="747"/>
      <c r="B748" s="748"/>
      <c r="C748" s="748"/>
      <c r="D748" s="748"/>
      <c r="E748" s="748"/>
      <c r="F748" s="748"/>
      <c r="G748" s="749"/>
    </row>
    <row r="749" spans="1:7" ht="18" x14ac:dyDescent="0.2">
      <c r="A749" s="750" t="s">
        <v>142</v>
      </c>
      <c r="B749" s="751"/>
      <c r="C749" s="748" t="s">
        <v>94</v>
      </c>
      <c r="D749" s="748" t="s">
        <v>143</v>
      </c>
      <c r="E749" s="748" t="s">
        <v>144</v>
      </c>
      <c r="F749" s="748" t="s">
        <v>145</v>
      </c>
      <c r="G749" s="749" t="s">
        <v>146</v>
      </c>
    </row>
    <row r="750" spans="1:7" ht="18" x14ac:dyDescent="0.2">
      <c r="A750" s="752" t="s">
        <v>648</v>
      </c>
      <c r="B750" s="753">
        <v>5318</v>
      </c>
      <c r="C750" s="769" t="s">
        <v>1704</v>
      </c>
      <c r="D750" s="755" t="s">
        <v>752</v>
      </c>
      <c r="E750" s="755">
        <v>1.4E-2</v>
      </c>
      <c r="F750" s="793"/>
      <c r="G750" s="757">
        <f t="shared" ref="G750:G752" si="75">TRUNC(E750*F750,2)</f>
        <v>0</v>
      </c>
    </row>
    <row r="751" spans="1:7" ht="18" x14ac:dyDescent="0.2">
      <c r="A751" s="752" t="s">
        <v>648</v>
      </c>
      <c r="B751" s="753">
        <v>7311</v>
      </c>
      <c r="C751" s="769" t="s">
        <v>1705</v>
      </c>
      <c r="D751" s="755" t="s">
        <v>752</v>
      </c>
      <c r="E751" s="755">
        <v>0.14030000000000001</v>
      </c>
      <c r="F751" s="793"/>
      <c r="G751" s="757">
        <f t="shared" si="75"/>
        <v>0</v>
      </c>
    </row>
    <row r="752" spans="1:7" ht="18" x14ac:dyDescent="0.2">
      <c r="A752" s="752" t="s">
        <v>116</v>
      </c>
      <c r="B752" s="753">
        <v>88310</v>
      </c>
      <c r="C752" s="754" t="s">
        <v>704</v>
      </c>
      <c r="D752" s="755" t="s">
        <v>95</v>
      </c>
      <c r="E752" s="755">
        <v>0.3805</v>
      </c>
      <c r="F752" s="793"/>
      <c r="G752" s="757">
        <f t="shared" si="75"/>
        <v>0</v>
      </c>
    </row>
    <row r="753" spans="1:7" ht="18" x14ac:dyDescent="0.2">
      <c r="A753" s="759" t="s">
        <v>147</v>
      </c>
      <c r="B753" s="760"/>
      <c r="C753" s="760"/>
      <c r="D753" s="760"/>
      <c r="E753" s="760"/>
      <c r="F753" s="761"/>
      <c r="G753" s="762">
        <f>SUM(G750:G752)</f>
        <v>0</v>
      </c>
    </row>
    <row r="754" spans="1:7" x14ac:dyDescent="0.2">
      <c r="A754" s="766"/>
      <c r="B754" s="767"/>
      <c r="C754" s="767"/>
      <c r="D754" s="767"/>
      <c r="E754" s="767"/>
      <c r="F754" s="767"/>
      <c r="G754" s="768"/>
    </row>
    <row r="755" spans="1:7" ht="36" x14ac:dyDescent="0.25">
      <c r="A755" s="740" t="s">
        <v>198</v>
      </c>
      <c r="B755" s="741" t="s">
        <v>1706</v>
      </c>
      <c r="C755" s="765" t="s">
        <v>1707</v>
      </c>
      <c r="D755" s="743" t="s">
        <v>837</v>
      </c>
      <c r="E755" s="744"/>
      <c r="F755" s="745"/>
      <c r="G755" s="746">
        <f>G764</f>
        <v>0</v>
      </c>
    </row>
    <row r="756" spans="1:7" ht="18" x14ac:dyDescent="0.2">
      <c r="A756" s="747"/>
      <c r="B756" s="748"/>
      <c r="C756" s="748"/>
      <c r="D756" s="748"/>
      <c r="E756" s="748"/>
      <c r="F756" s="748"/>
      <c r="G756" s="749"/>
    </row>
    <row r="757" spans="1:7" ht="18" x14ac:dyDescent="0.2">
      <c r="A757" s="750" t="s">
        <v>142</v>
      </c>
      <c r="B757" s="751"/>
      <c r="C757" s="748" t="s">
        <v>94</v>
      </c>
      <c r="D757" s="748" t="s">
        <v>143</v>
      </c>
      <c r="E757" s="748" t="s">
        <v>144</v>
      </c>
      <c r="F757" s="748" t="s">
        <v>145</v>
      </c>
      <c r="G757" s="749" t="s">
        <v>146</v>
      </c>
    </row>
    <row r="758" spans="1:7" ht="18" x14ac:dyDescent="0.2">
      <c r="A758" s="752" t="s">
        <v>648</v>
      </c>
      <c r="B758" s="753">
        <v>5330</v>
      </c>
      <c r="C758" s="769" t="s">
        <v>1575</v>
      </c>
      <c r="D758" s="755" t="s">
        <v>752</v>
      </c>
      <c r="E758" s="755">
        <v>6.4000000000000001E-2</v>
      </c>
      <c r="F758" s="793"/>
      <c r="G758" s="757">
        <f t="shared" ref="G758:G763" si="76">TRUNC(E758*F758,2)</f>
        <v>0</v>
      </c>
    </row>
    <row r="759" spans="1:7" ht="18" x14ac:dyDescent="0.2">
      <c r="A759" s="752" t="s">
        <v>648</v>
      </c>
      <c r="B759" s="753">
        <v>12815</v>
      </c>
      <c r="C759" s="769" t="s">
        <v>1577</v>
      </c>
      <c r="D759" s="755" t="s">
        <v>14</v>
      </c>
      <c r="E759" s="755">
        <v>0.01</v>
      </c>
      <c r="F759" s="793"/>
      <c r="G759" s="757">
        <f t="shared" si="76"/>
        <v>0</v>
      </c>
    </row>
    <row r="760" spans="1:7" ht="18" x14ac:dyDescent="0.2">
      <c r="A760" s="752" t="s">
        <v>648</v>
      </c>
      <c r="B760" s="753">
        <v>44072</v>
      </c>
      <c r="C760" s="769" t="s">
        <v>1579</v>
      </c>
      <c r="D760" s="755" t="s">
        <v>752</v>
      </c>
      <c r="E760" s="755">
        <v>0.2016</v>
      </c>
      <c r="F760" s="793"/>
      <c r="G760" s="757">
        <f t="shared" si="76"/>
        <v>0</v>
      </c>
    </row>
    <row r="761" spans="1:7" ht="18" x14ac:dyDescent="0.2">
      <c r="A761" s="752" t="s">
        <v>648</v>
      </c>
      <c r="B761" s="753">
        <v>7304</v>
      </c>
      <c r="C761" s="769" t="s">
        <v>1580</v>
      </c>
      <c r="D761" s="755" t="s">
        <v>752</v>
      </c>
      <c r="E761" s="755">
        <v>0.32200000000000001</v>
      </c>
      <c r="F761" s="793"/>
      <c r="G761" s="757">
        <f t="shared" si="76"/>
        <v>0</v>
      </c>
    </row>
    <row r="762" spans="1:7" ht="18" x14ac:dyDescent="0.2">
      <c r="A762" s="752" t="s">
        <v>116</v>
      </c>
      <c r="B762" s="753">
        <v>88310</v>
      </c>
      <c r="C762" s="754" t="s">
        <v>704</v>
      </c>
      <c r="D762" s="755" t="s">
        <v>95</v>
      </c>
      <c r="E762" s="755">
        <v>0.27500000000000002</v>
      </c>
      <c r="F762" s="793"/>
      <c r="G762" s="757">
        <f t="shared" si="76"/>
        <v>0</v>
      </c>
    </row>
    <row r="763" spans="1:7" ht="18" x14ac:dyDescent="0.2">
      <c r="A763" s="752" t="s">
        <v>116</v>
      </c>
      <c r="B763" s="753">
        <v>88316</v>
      </c>
      <c r="C763" s="754" t="s">
        <v>674</v>
      </c>
      <c r="D763" s="755" t="s">
        <v>95</v>
      </c>
      <c r="E763" s="755">
        <v>0.115</v>
      </c>
      <c r="F763" s="793"/>
      <c r="G763" s="757">
        <f t="shared" si="76"/>
        <v>0</v>
      </c>
    </row>
    <row r="764" spans="1:7" ht="18" x14ac:dyDescent="0.2">
      <c r="A764" s="759" t="s">
        <v>147</v>
      </c>
      <c r="B764" s="760"/>
      <c r="C764" s="760"/>
      <c r="D764" s="760"/>
      <c r="E764" s="760"/>
      <c r="F764" s="761"/>
      <c r="G764" s="762">
        <f>SUM(G758:G763)</f>
        <v>0</v>
      </c>
    </row>
    <row r="765" spans="1:7" x14ac:dyDescent="0.2">
      <c r="A765" s="766"/>
      <c r="B765" s="767"/>
      <c r="C765" s="767"/>
      <c r="D765" s="767"/>
      <c r="E765" s="767"/>
      <c r="F765" s="767"/>
      <c r="G765" s="768"/>
    </row>
    <row r="766" spans="1:7" ht="36" x14ac:dyDescent="0.25">
      <c r="A766" s="740" t="s">
        <v>198</v>
      </c>
      <c r="B766" s="741" t="s">
        <v>1708</v>
      </c>
      <c r="C766" s="765" t="s">
        <v>1709</v>
      </c>
      <c r="D766" s="743" t="s">
        <v>837</v>
      </c>
      <c r="E766" s="744"/>
      <c r="F766" s="745"/>
      <c r="G766" s="746">
        <f>G775</f>
        <v>0</v>
      </c>
    </row>
    <row r="767" spans="1:7" ht="18" x14ac:dyDescent="0.2">
      <c r="A767" s="747"/>
      <c r="B767" s="748"/>
      <c r="C767" s="748"/>
      <c r="D767" s="748"/>
      <c r="E767" s="748"/>
      <c r="F767" s="748"/>
      <c r="G767" s="749"/>
    </row>
    <row r="768" spans="1:7" ht="18" x14ac:dyDescent="0.2">
      <c r="A768" s="750" t="s">
        <v>142</v>
      </c>
      <c r="B768" s="751"/>
      <c r="C768" s="748" t="s">
        <v>94</v>
      </c>
      <c r="D768" s="748" t="s">
        <v>143</v>
      </c>
      <c r="E768" s="748" t="s">
        <v>144</v>
      </c>
      <c r="F768" s="748" t="s">
        <v>145</v>
      </c>
      <c r="G768" s="749" t="s">
        <v>146</v>
      </c>
    </row>
    <row r="769" spans="1:7" ht="18" x14ac:dyDescent="0.2">
      <c r="A769" s="752" t="s">
        <v>648</v>
      </c>
      <c r="B769" s="753">
        <v>5330</v>
      </c>
      <c r="C769" s="769" t="s">
        <v>1575</v>
      </c>
      <c r="D769" s="755" t="s">
        <v>752</v>
      </c>
      <c r="E769" s="755">
        <v>6.4000000000000001E-2</v>
      </c>
      <c r="F769" s="793"/>
      <c r="G769" s="757">
        <f t="shared" ref="G769:G774" si="77">TRUNC(E769*F769,2)</f>
        <v>0</v>
      </c>
    </row>
    <row r="770" spans="1:7" ht="18" x14ac:dyDescent="0.2">
      <c r="A770" s="752" t="s">
        <v>648</v>
      </c>
      <c r="B770" s="753">
        <v>12815</v>
      </c>
      <c r="C770" s="769" t="s">
        <v>1577</v>
      </c>
      <c r="D770" s="755" t="s">
        <v>14</v>
      </c>
      <c r="E770" s="755">
        <v>0.01</v>
      </c>
      <c r="F770" s="793"/>
      <c r="G770" s="757">
        <f t="shared" si="77"/>
        <v>0</v>
      </c>
    </row>
    <row r="771" spans="1:7" ht="18" x14ac:dyDescent="0.2">
      <c r="A771" s="752" t="s">
        <v>648</v>
      </c>
      <c r="B771" s="753">
        <v>44072</v>
      </c>
      <c r="C771" s="769" t="s">
        <v>1579</v>
      </c>
      <c r="D771" s="755" t="s">
        <v>752</v>
      </c>
      <c r="E771" s="755">
        <v>0.2016</v>
      </c>
      <c r="F771" s="793"/>
      <c r="G771" s="757">
        <f t="shared" si="77"/>
        <v>0</v>
      </c>
    </row>
    <row r="772" spans="1:7" ht="18" x14ac:dyDescent="0.2">
      <c r="A772" s="752" t="s">
        <v>648</v>
      </c>
      <c r="B772" s="753">
        <v>7304</v>
      </c>
      <c r="C772" s="769" t="s">
        <v>1580</v>
      </c>
      <c r="D772" s="755" t="s">
        <v>752</v>
      </c>
      <c r="E772" s="755">
        <v>0.32200000000000001</v>
      </c>
      <c r="F772" s="793"/>
      <c r="G772" s="757">
        <f t="shared" si="77"/>
        <v>0</v>
      </c>
    </row>
    <row r="773" spans="1:7" ht="18" x14ac:dyDescent="0.2">
      <c r="A773" s="752" t="s">
        <v>116</v>
      </c>
      <c r="B773" s="753">
        <v>88310</v>
      </c>
      <c r="C773" s="769" t="s">
        <v>704</v>
      </c>
      <c r="D773" s="755" t="s">
        <v>95</v>
      </c>
      <c r="E773" s="755">
        <v>0.27500000000000002</v>
      </c>
      <c r="F773" s="793"/>
      <c r="G773" s="757">
        <f t="shared" si="77"/>
        <v>0</v>
      </c>
    </row>
    <row r="774" spans="1:7" ht="18" x14ac:dyDescent="0.2">
      <c r="A774" s="752" t="s">
        <v>116</v>
      </c>
      <c r="B774" s="753">
        <v>88316</v>
      </c>
      <c r="C774" s="769" t="s">
        <v>674</v>
      </c>
      <c r="D774" s="755" t="s">
        <v>95</v>
      </c>
      <c r="E774" s="755">
        <v>0.115</v>
      </c>
      <c r="F774" s="793"/>
      <c r="G774" s="757">
        <f t="shared" si="77"/>
        <v>0</v>
      </c>
    </row>
    <row r="775" spans="1:7" ht="18" x14ac:dyDescent="0.2">
      <c r="A775" s="759" t="s">
        <v>147</v>
      </c>
      <c r="B775" s="760"/>
      <c r="C775" s="760"/>
      <c r="D775" s="760"/>
      <c r="E775" s="760"/>
      <c r="F775" s="761"/>
      <c r="G775" s="762">
        <f>SUM(G769:G774)</f>
        <v>0</v>
      </c>
    </row>
    <row r="776" spans="1:7" x14ac:dyDescent="0.2">
      <c r="A776" s="766"/>
      <c r="B776" s="767"/>
      <c r="C776" s="767"/>
      <c r="D776" s="767"/>
      <c r="E776" s="767"/>
      <c r="F776" s="767"/>
      <c r="G776" s="768"/>
    </row>
    <row r="777" spans="1:7" ht="36" x14ac:dyDescent="0.25">
      <c r="A777" s="740" t="s">
        <v>198</v>
      </c>
      <c r="B777" s="741" t="s">
        <v>1710</v>
      </c>
      <c r="C777" s="765" t="s">
        <v>1711</v>
      </c>
      <c r="D777" s="743" t="s">
        <v>837</v>
      </c>
      <c r="E777" s="744"/>
      <c r="F777" s="745"/>
      <c r="G777" s="746">
        <f>G786</f>
        <v>0</v>
      </c>
    </row>
    <row r="778" spans="1:7" ht="18" x14ac:dyDescent="0.2">
      <c r="A778" s="747"/>
      <c r="B778" s="748"/>
      <c r="C778" s="748"/>
      <c r="D778" s="748"/>
      <c r="E778" s="748"/>
      <c r="F778" s="748"/>
      <c r="G778" s="749"/>
    </row>
    <row r="779" spans="1:7" ht="18" x14ac:dyDescent="0.2">
      <c r="A779" s="750" t="s">
        <v>142</v>
      </c>
      <c r="B779" s="751"/>
      <c r="C779" s="748" t="s">
        <v>94</v>
      </c>
      <c r="D779" s="748" t="s">
        <v>143</v>
      </c>
      <c r="E779" s="748" t="s">
        <v>144</v>
      </c>
      <c r="F779" s="748" t="s">
        <v>145</v>
      </c>
      <c r="G779" s="749" t="s">
        <v>146</v>
      </c>
    </row>
    <row r="780" spans="1:7" ht="18" x14ac:dyDescent="0.2">
      <c r="A780" s="752" t="s">
        <v>648</v>
      </c>
      <c r="B780" s="753">
        <v>5330</v>
      </c>
      <c r="C780" s="769" t="s">
        <v>1575</v>
      </c>
      <c r="D780" s="755" t="s">
        <v>752</v>
      </c>
      <c r="E780" s="755">
        <v>6.4000000000000001E-2</v>
      </c>
      <c r="F780" s="793"/>
      <c r="G780" s="757">
        <f t="shared" ref="G780:G785" si="78">TRUNC(E780*F780,2)</f>
        <v>0</v>
      </c>
    </row>
    <row r="781" spans="1:7" ht="18" x14ac:dyDescent="0.2">
      <c r="A781" s="752" t="s">
        <v>648</v>
      </c>
      <c r="B781" s="753">
        <v>12815</v>
      </c>
      <c r="C781" s="769" t="s">
        <v>1577</v>
      </c>
      <c r="D781" s="755" t="s">
        <v>14</v>
      </c>
      <c r="E781" s="755">
        <v>0.01</v>
      </c>
      <c r="F781" s="793"/>
      <c r="G781" s="757">
        <f t="shared" si="78"/>
        <v>0</v>
      </c>
    </row>
    <row r="782" spans="1:7" ht="18" x14ac:dyDescent="0.2">
      <c r="A782" s="752" t="s">
        <v>648</v>
      </c>
      <c r="B782" s="753">
        <v>44072</v>
      </c>
      <c r="C782" s="769" t="s">
        <v>1579</v>
      </c>
      <c r="D782" s="755" t="s">
        <v>752</v>
      </c>
      <c r="E782" s="755">
        <v>0.2016</v>
      </c>
      <c r="F782" s="793"/>
      <c r="G782" s="757">
        <f t="shared" si="78"/>
        <v>0</v>
      </c>
    </row>
    <row r="783" spans="1:7" ht="18" x14ac:dyDescent="0.2">
      <c r="A783" s="752" t="s">
        <v>648</v>
      </c>
      <c r="B783" s="753">
        <v>7304</v>
      </c>
      <c r="C783" s="769" t="s">
        <v>1580</v>
      </c>
      <c r="D783" s="755" t="s">
        <v>752</v>
      </c>
      <c r="E783" s="755">
        <v>0.32200000000000001</v>
      </c>
      <c r="F783" s="793"/>
      <c r="G783" s="757">
        <f t="shared" si="78"/>
        <v>0</v>
      </c>
    </row>
    <row r="784" spans="1:7" ht="18" x14ac:dyDescent="0.2">
      <c r="A784" s="752" t="s">
        <v>116</v>
      </c>
      <c r="B784" s="753">
        <v>88310</v>
      </c>
      <c r="C784" s="769" t="s">
        <v>704</v>
      </c>
      <c r="D784" s="755" t="s">
        <v>95</v>
      </c>
      <c r="E784" s="755">
        <v>0.27500000000000002</v>
      </c>
      <c r="F784" s="793"/>
      <c r="G784" s="757">
        <f t="shared" si="78"/>
        <v>0</v>
      </c>
    </row>
    <row r="785" spans="1:7" ht="18" x14ac:dyDescent="0.2">
      <c r="A785" s="752" t="s">
        <v>116</v>
      </c>
      <c r="B785" s="753">
        <v>88316</v>
      </c>
      <c r="C785" s="769" t="s">
        <v>674</v>
      </c>
      <c r="D785" s="755" t="s">
        <v>95</v>
      </c>
      <c r="E785" s="755">
        <v>0.115</v>
      </c>
      <c r="F785" s="793"/>
      <c r="G785" s="757">
        <f t="shared" si="78"/>
        <v>0</v>
      </c>
    </row>
    <row r="786" spans="1:7" ht="18" x14ac:dyDescent="0.2">
      <c r="A786" s="759" t="s">
        <v>147</v>
      </c>
      <c r="B786" s="760"/>
      <c r="C786" s="760"/>
      <c r="D786" s="760"/>
      <c r="E786" s="760"/>
      <c r="F786" s="761"/>
      <c r="G786" s="762">
        <f>SUM(G780:G785)</f>
        <v>0</v>
      </c>
    </row>
    <row r="787" spans="1:7" x14ac:dyDescent="0.2">
      <c r="A787" s="766"/>
      <c r="B787" s="767"/>
      <c r="C787" s="767"/>
      <c r="D787" s="767"/>
      <c r="E787" s="767"/>
      <c r="F787" s="767"/>
      <c r="G787" s="768"/>
    </row>
    <row r="788" spans="1:7" ht="36" x14ac:dyDescent="0.25">
      <c r="A788" s="740" t="s">
        <v>198</v>
      </c>
      <c r="B788" s="741" t="s">
        <v>1712</v>
      </c>
      <c r="C788" s="765" t="s">
        <v>1713</v>
      </c>
      <c r="D788" s="743" t="s">
        <v>837</v>
      </c>
      <c r="E788" s="744"/>
      <c r="F788" s="745"/>
      <c r="G788" s="746">
        <f>G797</f>
        <v>0</v>
      </c>
    </row>
    <row r="789" spans="1:7" ht="18" x14ac:dyDescent="0.2">
      <c r="A789" s="747"/>
      <c r="B789" s="748"/>
      <c r="C789" s="748"/>
      <c r="D789" s="748"/>
      <c r="E789" s="748"/>
      <c r="F789" s="748"/>
      <c r="G789" s="749"/>
    </row>
    <row r="790" spans="1:7" ht="18" x14ac:dyDescent="0.2">
      <c r="A790" s="750" t="s">
        <v>142</v>
      </c>
      <c r="B790" s="751"/>
      <c r="C790" s="748" t="s">
        <v>94</v>
      </c>
      <c r="D790" s="748" t="s">
        <v>143</v>
      </c>
      <c r="E790" s="748" t="s">
        <v>144</v>
      </c>
      <c r="F790" s="748" t="s">
        <v>145</v>
      </c>
      <c r="G790" s="749" t="s">
        <v>146</v>
      </c>
    </row>
    <row r="791" spans="1:7" ht="18" x14ac:dyDescent="0.2">
      <c r="A791" s="752" t="s">
        <v>648</v>
      </c>
      <c r="B791" s="753">
        <v>5330</v>
      </c>
      <c r="C791" s="769" t="s">
        <v>1575</v>
      </c>
      <c r="D791" s="755" t="s">
        <v>752</v>
      </c>
      <c r="E791" s="755">
        <v>6.4000000000000001E-2</v>
      </c>
      <c r="F791" s="793"/>
      <c r="G791" s="757">
        <f t="shared" ref="G791:G796" si="79">TRUNC(E791*F791,2)</f>
        <v>0</v>
      </c>
    </row>
    <row r="792" spans="1:7" ht="18" x14ac:dyDescent="0.2">
      <c r="A792" s="752" t="s">
        <v>648</v>
      </c>
      <c r="B792" s="753">
        <v>12815</v>
      </c>
      <c r="C792" s="769" t="s">
        <v>1577</v>
      </c>
      <c r="D792" s="755" t="s">
        <v>14</v>
      </c>
      <c r="E792" s="755">
        <v>0.01</v>
      </c>
      <c r="F792" s="793"/>
      <c r="G792" s="757">
        <f t="shared" si="79"/>
        <v>0</v>
      </c>
    </row>
    <row r="793" spans="1:7" ht="18" x14ac:dyDescent="0.2">
      <c r="A793" s="752" t="s">
        <v>648</v>
      </c>
      <c r="B793" s="753">
        <v>44072</v>
      </c>
      <c r="C793" s="769" t="s">
        <v>1579</v>
      </c>
      <c r="D793" s="755" t="s">
        <v>752</v>
      </c>
      <c r="E793" s="755">
        <v>0.2016</v>
      </c>
      <c r="F793" s="793"/>
      <c r="G793" s="757">
        <f t="shared" si="79"/>
        <v>0</v>
      </c>
    </row>
    <row r="794" spans="1:7" ht="18" x14ac:dyDescent="0.2">
      <c r="A794" s="752" t="s">
        <v>648</v>
      </c>
      <c r="B794" s="753">
        <v>7304</v>
      </c>
      <c r="C794" s="769" t="s">
        <v>1580</v>
      </c>
      <c r="D794" s="755" t="s">
        <v>752</v>
      </c>
      <c r="E794" s="755">
        <v>0.32200000000000001</v>
      </c>
      <c r="F794" s="793"/>
      <c r="G794" s="757">
        <f t="shared" si="79"/>
        <v>0</v>
      </c>
    </row>
    <row r="795" spans="1:7" ht="18" x14ac:dyDescent="0.2">
      <c r="A795" s="752" t="s">
        <v>116</v>
      </c>
      <c r="B795" s="753">
        <v>88310</v>
      </c>
      <c r="C795" s="769" t="s">
        <v>704</v>
      </c>
      <c r="D795" s="755" t="s">
        <v>95</v>
      </c>
      <c r="E795" s="755">
        <v>0.27500000000000002</v>
      </c>
      <c r="F795" s="793"/>
      <c r="G795" s="757">
        <f t="shared" si="79"/>
        <v>0</v>
      </c>
    </row>
    <row r="796" spans="1:7" ht="18" x14ac:dyDescent="0.2">
      <c r="A796" s="752" t="s">
        <v>116</v>
      </c>
      <c r="B796" s="753">
        <v>88316</v>
      </c>
      <c r="C796" s="769" t="s">
        <v>674</v>
      </c>
      <c r="D796" s="755" t="s">
        <v>95</v>
      </c>
      <c r="E796" s="755">
        <v>0.115</v>
      </c>
      <c r="F796" s="793"/>
      <c r="G796" s="757">
        <f t="shared" si="79"/>
        <v>0</v>
      </c>
    </row>
    <row r="797" spans="1:7" ht="18" x14ac:dyDescent="0.2">
      <c r="A797" s="759" t="s">
        <v>147</v>
      </c>
      <c r="B797" s="760"/>
      <c r="C797" s="760"/>
      <c r="D797" s="760"/>
      <c r="E797" s="760"/>
      <c r="F797" s="761"/>
      <c r="G797" s="762">
        <f>SUM(G791:G796)</f>
        <v>0</v>
      </c>
    </row>
    <row r="798" spans="1:7" x14ac:dyDescent="0.2">
      <c r="A798" s="766"/>
      <c r="B798" s="767"/>
      <c r="C798" s="767"/>
      <c r="D798" s="767"/>
      <c r="E798" s="767"/>
      <c r="F798" s="767"/>
      <c r="G798" s="768"/>
    </row>
    <row r="799" spans="1:7" ht="36" x14ac:dyDescent="0.25">
      <c r="A799" s="740" t="s">
        <v>198</v>
      </c>
      <c r="B799" s="741" t="s">
        <v>962</v>
      </c>
      <c r="C799" s="765" t="s">
        <v>963</v>
      </c>
      <c r="D799" s="743" t="s">
        <v>775</v>
      </c>
      <c r="E799" s="744"/>
      <c r="F799" s="745"/>
      <c r="G799" s="746">
        <f>G805</f>
        <v>0</v>
      </c>
    </row>
    <row r="800" spans="1:7" ht="18" x14ac:dyDescent="0.2">
      <c r="A800" s="747"/>
      <c r="B800" s="748"/>
      <c r="C800" s="748"/>
      <c r="D800" s="748"/>
      <c r="E800" s="748"/>
      <c r="F800" s="748"/>
      <c r="G800" s="749"/>
    </row>
    <row r="801" spans="1:7" ht="18" x14ac:dyDescent="0.2">
      <c r="A801" s="750" t="s">
        <v>142</v>
      </c>
      <c r="B801" s="751"/>
      <c r="C801" s="748" t="s">
        <v>94</v>
      </c>
      <c r="D801" s="748" t="s">
        <v>143</v>
      </c>
      <c r="E801" s="748" t="s">
        <v>144</v>
      </c>
      <c r="F801" s="748" t="s">
        <v>145</v>
      </c>
      <c r="G801" s="749" t="s">
        <v>146</v>
      </c>
    </row>
    <row r="802" spans="1:7" ht="36" x14ac:dyDescent="0.2">
      <c r="A802" s="752" t="s">
        <v>648</v>
      </c>
      <c r="B802" s="753">
        <v>12613</v>
      </c>
      <c r="C802" s="769" t="s">
        <v>1714</v>
      </c>
      <c r="D802" s="755" t="s">
        <v>14</v>
      </c>
      <c r="E802" s="755">
        <v>1</v>
      </c>
      <c r="F802" s="793"/>
      <c r="G802" s="757">
        <f t="shared" ref="G802:G804" si="80">TRUNC(E802*F802,2)</f>
        <v>0</v>
      </c>
    </row>
    <row r="803" spans="1:7" ht="36" x14ac:dyDescent="0.2">
      <c r="A803" s="752" t="s">
        <v>116</v>
      </c>
      <c r="B803" s="753">
        <v>88248</v>
      </c>
      <c r="C803" s="769" t="s">
        <v>668</v>
      </c>
      <c r="D803" s="755" t="s">
        <v>95</v>
      </c>
      <c r="E803" s="755">
        <v>0.29299999999999998</v>
      </c>
      <c r="F803" s="793"/>
      <c r="G803" s="757">
        <f t="shared" si="80"/>
        <v>0</v>
      </c>
    </row>
    <row r="804" spans="1:7" ht="36" x14ac:dyDescent="0.2">
      <c r="A804" s="752" t="s">
        <v>116</v>
      </c>
      <c r="B804" s="753">
        <v>88267</v>
      </c>
      <c r="C804" s="769" t="s">
        <v>670</v>
      </c>
      <c r="D804" s="755" t="s">
        <v>95</v>
      </c>
      <c r="E804" s="755">
        <v>0.29299999999999998</v>
      </c>
      <c r="F804" s="793"/>
      <c r="G804" s="757">
        <f t="shared" si="80"/>
        <v>0</v>
      </c>
    </row>
    <row r="805" spans="1:7" ht="18" x14ac:dyDescent="0.2">
      <c r="A805" s="759" t="s">
        <v>147</v>
      </c>
      <c r="B805" s="760"/>
      <c r="C805" s="760"/>
      <c r="D805" s="760"/>
      <c r="E805" s="760"/>
      <c r="F805" s="761"/>
      <c r="G805" s="762">
        <f>SUM(G802:G804)</f>
        <v>0</v>
      </c>
    </row>
    <row r="806" spans="1:7" x14ac:dyDescent="0.2">
      <c r="A806" s="766"/>
      <c r="B806" s="767"/>
      <c r="C806" s="767"/>
      <c r="D806" s="767"/>
      <c r="E806" s="767"/>
      <c r="F806" s="767"/>
      <c r="G806" s="768"/>
    </row>
    <row r="807" spans="1:7" ht="54" x14ac:dyDescent="0.25">
      <c r="A807" s="740" t="s">
        <v>198</v>
      </c>
      <c r="B807" s="741" t="s">
        <v>973</v>
      </c>
      <c r="C807" s="765" t="s">
        <v>974</v>
      </c>
      <c r="D807" s="743" t="s">
        <v>775</v>
      </c>
      <c r="E807" s="744"/>
      <c r="F807" s="745"/>
      <c r="G807" s="746">
        <f>G816</f>
        <v>0</v>
      </c>
    </row>
    <row r="808" spans="1:7" ht="18" x14ac:dyDescent="0.2">
      <c r="A808" s="747"/>
      <c r="B808" s="748"/>
      <c r="C808" s="748"/>
      <c r="D808" s="748"/>
      <c r="E808" s="748"/>
      <c r="F808" s="748"/>
      <c r="G808" s="749"/>
    </row>
    <row r="809" spans="1:7" ht="18" x14ac:dyDescent="0.2">
      <c r="A809" s="750" t="s">
        <v>142</v>
      </c>
      <c r="B809" s="751"/>
      <c r="C809" s="748" t="s">
        <v>94</v>
      </c>
      <c r="D809" s="748" t="s">
        <v>143</v>
      </c>
      <c r="E809" s="748" t="s">
        <v>144</v>
      </c>
      <c r="F809" s="748" t="s">
        <v>145</v>
      </c>
      <c r="G809" s="749" t="s">
        <v>146</v>
      </c>
    </row>
    <row r="810" spans="1:7" ht="18" x14ac:dyDescent="0.2">
      <c r="A810" s="752" t="s">
        <v>648</v>
      </c>
      <c r="B810" s="753">
        <v>122</v>
      </c>
      <c r="C810" s="769" t="s">
        <v>1715</v>
      </c>
      <c r="D810" s="755" t="s">
        <v>14</v>
      </c>
      <c r="E810" s="755">
        <v>2.12E-2</v>
      </c>
      <c r="F810" s="793"/>
      <c r="G810" s="757">
        <f t="shared" ref="G810:G815" si="81">TRUNC(E810*F810,2)</f>
        <v>0</v>
      </c>
    </row>
    <row r="811" spans="1:7" ht="36" x14ac:dyDescent="0.2">
      <c r="A811" s="752" t="s">
        <v>648</v>
      </c>
      <c r="B811" s="753">
        <v>821</v>
      </c>
      <c r="C811" s="769" t="s">
        <v>1716</v>
      </c>
      <c r="D811" s="755" t="s">
        <v>14</v>
      </c>
      <c r="E811" s="755">
        <v>1</v>
      </c>
      <c r="F811" s="793"/>
      <c r="G811" s="757">
        <f t="shared" si="81"/>
        <v>0</v>
      </c>
    </row>
    <row r="812" spans="1:7" ht="18" x14ac:dyDescent="0.2">
      <c r="A812" s="752" t="s">
        <v>648</v>
      </c>
      <c r="B812" s="753">
        <v>38383</v>
      </c>
      <c r="C812" s="769" t="s">
        <v>1717</v>
      </c>
      <c r="D812" s="755" t="s">
        <v>14</v>
      </c>
      <c r="E812" s="755">
        <v>2.3300000000000001E-2</v>
      </c>
      <c r="F812" s="793"/>
      <c r="G812" s="757">
        <f t="shared" si="81"/>
        <v>0</v>
      </c>
    </row>
    <row r="813" spans="1:7" ht="36" x14ac:dyDescent="0.2">
      <c r="A813" s="752" t="s">
        <v>648</v>
      </c>
      <c r="B813" s="753">
        <v>20083</v>
      </c>
      <c r="C813" s="769" t="s">
        <v>1718</v>
      </c>
      <c r="D813" s="755" t="s">
        <v>14</v>
      </c>
      <c r="E813" s="755">
        <v>3.5999999999999997E-2</v>
      </c>
      <c r="F813" s="793"/>
      <c r="G813" s="757">
        <f t="shared" si="81"/>
        <v>0</v>
      </c>
    </row>
    <row r="814" spans="1:7" ht="36" x14ac:dyDescent="0.2">
      <c r="A814" s="752" t="s">
        <v>116</v>
      </c>
      <c r="B814" s="753">
        <v>88248</v>
      </c>
      <c r="C814" s="769" t="s">
        <v>668</v>
      </c>
      <c r="D814" s="755" t="s">
        <v>95</v>
      </c>
      <c r="E814" s="755">
        <v>0.10349999999999999</v>
      </c>
      <c r="F814" s="793"/>
      <c r="G814" s="757">
        <f t="shared" si="81"/>
        <v>0</v>
      </c>
    </row>
    <row r="815" spans="1:7" ht="36" x14ac:dyDescent="0.2">
      <c r="A815" s="752" t="s">
        <v>116</v>
      </c>
      <c r="B815" s="753">
        <v>88267</v>
      </c>
      <c r="C815" s="769" t="s">
        <v>670</v>
      </c>
      <c r="D815" s="755" t="s">
        <v>95</v>
      </c>
      <c r="E815" s="755">
        <v>0.10349999999999999</v>
      </c>
      <c r="F815" s="793"/>
      <c r="G815" s="757">
        <f t="shared" si="81"/>
        <v>0</v>
      </c>
    </row>
    <row r="816" spans="1:7" ht="18" x14ac:dyDescent="0.2">
      <c r="A816" s="759" t="s">
        <v>147</v>
      </c>
      <c r="B816" s="760"/>
      <c r="C816" s="760"/>
      <c r="D816" s="760"/>
      <c r="E816" s="760"/>
      <c r="F816" s="761"/>
      <c r="G816" s="762">
        <f>SUM(G810:G815)</f>
        <v>0</v>
      </c>
    </row>
    <row r="817" spans="1:7" x14ac:dyDescent="0.2">
      <c r="A817" s="766"/>
      <c r="B817" s="767"/>
      <c r="C817" s="767"/>
      <c r="D817" s="767"/>
      <c r="E817" s="767"/>
      <c r="F817" s="767"/>
      <c r="G817" s="768"/>
    </row>
    <row r="818" spans="1:7" ht="36" x14ac:dyDescent="0.25">
      <c r="A818" s="740" t="s">
        <v>198</v>
      </c>
      <c r="B818" s="741" t="s">
        <v>979</v>
      </c>
      <c r="C818" s="765" t="s">
        <v>1719</v>
      </c>
      <c r="D818" s="743" t="s">
        <v>775</v>
      </c>
      <c r="E818" s="744"/>
      <c r="F818" s="745"/>
      <c r="G818" s="746">
        <f>G827</f>
        <v>0</v>
      </c>
    </row>
    <row r="819" spans="1:7" ht="18" x14ac:dyDescent="0.2">
      <c r="A819" s="747"/>
      <c r="B819" s="748"/>
      <c r="C819" s="748"/>
      <c r="D819" s="748"/>
      <c r="E819" s="748"/>
      <c r="F819" s="748"/>
      <c r="G819" s="749"/>
    </row>
    <row r="820" spans="1:7" ht="18" x14ac:dyDescent="0.2">
      <c r="A820" s="750" t="s">
        <v>142</v>
      </c>
      <c r="B820" s="751"/>
      <c r="C820" s="748" t="s">
        <v>94</v>
      </c>
      <c r="D820" s="748" t="s">
        <v>143</v>
      </c>
      <c r="E820" s="748" t="s">
        <v>144</v>
      </c>
      <c r="F820" s="748" t="s">
        <v>145</v>
      </c>
      <c r="G820" s="749" t="s">
        <v>146</v>
      </c>
    </row>
    <row r="821" spans="1:7" ht="18" x14ac:dyDescent="0.2">
      <c r="A821" s="752" t="s">
        <v>648</v>
      </c>
      <c r="B821" s="753">
        <v>122</v>
      </c>
      <c r="C821" s="769" t="s">
        <v>1715</v>
      </c>
      <c r="D821" s="755" t="s">
        <v>14</v>
      </c>
      <c r="E821" s="755">
        <v>7.1000000000000004E-3</v>
      </c>
      <c r="F821" s="793"/>
      <c r="G821" s="757">
        <f t="shared" ref="G821:G826" si="82">TRUNC(E821*F821,2)</f>
        <v>0</v>
      </c>
    </row>
    <row r="822" spans="1:7" ht="36" x14ac:dyDescent="0.2">
      <c r="A822" s="752" t="s">
        <v>648</v>
      </c>
      <c r="B822" s="753">
        <v>3529</v>
      </c>
      <c r="C822" s="769" t="s">
        <v>1720</v>
      </c>
      <c r="D822" s="755" t="s">
        <v>14</v>
      </c>
      <c r="E822" s="755">
        <v>1</v>
      </c>
      <c r="F822" s="793"/>
      <c r="G822" s="757">
        <f t="shared" si="82"/>
        <v>0</v>
      </c>
    </row>
    <row r="823" spans="1:7" ht="18" x14ac:dyDescent="0.2">
      <c r="A823" s="752" t="s">
        <v>648</v>
      </c>
      <c r="B823" s="753">
        <v>38383</v>
      </c>
      <c r="C823" s="769" t="s">
        <v>1717</v>
      </c>
      <c r="D823" s="755" t="s">
        <v>14</v>
      </c>
      <c r="E823" s="755">
        <v>3.0200000000000001E-2</v>
      </c>
      <c r="F823" s="793"/>
      <c r="G823" s="757">
        <f t="shared" si="82"/>
        <v>0</v>
      </c>
    </row>
    <row r="824" spans="1:7" ht="36" x14ac:dyDescent="0.2">
      <c r="A824" s="752" t="s">
        <v>648</v>
      </c>
      <c r="B824" s="753">
        <v>20083</v>
      </c>
      <c r="C824" s="769" t="s">
        <v>1718</v>
      </c>
      <c r="D824" s="755" t="s">
        <v>14</v>
      </c>
      <c r="E824" s="755">
        <v>8.0000000000000002E-3</v>
      </c>
      <c r="F824" s="793"/>
      <c r="G824" s="757">
        <f t="shared" si="82"/>
        <v>0</v>
      </c>
    </row>
    <row r="825" spans="1:7" ht="36" x14ac:dyDescent="0.2">
      <c r="A825" s="752" t="s">
        <v>116</v>
      </c>
      <c r="B825" s="753">
        <v>88248</v>
      </c>
      <c r="C825" s="769" t="s">
        <v>668</v>
      </c>
      <c r="D825" s="755" t="s">
        <v>95</v>
      </c>
      <c r="E825" s="755">
        <v>0.13589999999999999</v>
      </c>
      <c r="F825" s="793"/>
      <c r="G825" s="757">
        <f t="shared" si="82"/>
        <v>0</v>
      </c>
    </row>
    <row r="826" spans="1:7" ht="36" x14ac:dyDescent="0.2">
      <c r="A826" s="752" t="s">
        <v>116</v>
      </c>
      <c r="B826" s="753">
        <v>88267</v>
      </c>
      <c r="C826" s="769" t="s">
        <v>670</v>
      </c>
      <c r="D826" s="755" t="s">
        <v>95</v>
      </c>
      <c r="E826" s="755">
        <v>0.13589999999999999</v>
      </c>
      <c r="F826" s="793"/>
      <c r="G826" s="757">
        <f t="shared" si="82"/>
        <v>0</v>
      </c>
    </row>
    <row r="827" spans="1:7" ht="18" x14ac:dyDescent="0.2">
      <c r="A827" s="759" t="s">
        <v>147</v>
      </c>
      <c r="B827" s="760"/>
      <c r="C827" s="760"/>
      <c r="D827" s="760"/>
      <c r="E827" s="760"/>
      <c r="F827" s="761"/>
      <c r="G827" s="762">
        <f>SUM(G821:G826)</f>
        <v>0</v>
      </c>
    </row>
    <row r="828" spans="1:7" x14ac:dyDescent="0.2">
      <c r="A828" s="766"/>
      <c r="B828" s="767"/>
      <c r="C828" s="767"/>
      <c r="D828" s="767"/>
      <c r="E828" s="767"/>
      <c r="F828" s="767"/>
      <c r="G828" s="768"/>
    </row>
    <row r="829" spans="1:7" ht="54" x14ac:dyDescent="0.25">
      <c r="A829" s="740" t="s">
        <v>198</v>
      </c>
      <c r="B829" s="741" t="s">
        <v>995</v>
      </c>
      <c r="C829" s="765" t="s">
        <v>996</v>
      </c>
      <c r="D829" s="743" t="s">
        <v>775</v>
      </c>
      <c r="E829" s="744"/>
      <c r="F829" s="745"/>
      <c r="G829" s="746">
        <f>G838</f>
        <v>0</v>
      </c>
    </row>
    <row r="830" spans="1:7" ht="18" x14ac:dyDescent="0.2">
      <c r="A830" s="747"/>
      <c r="B830" s="748"/>
      <c r="C830" s="748"/>
      <c r="D830" s="748"/>
      <c r="E830" s="748"/>
      <c r="F830" s="748"/>
      <c r="G830" s="749"/>
    </row>
    <row r="831" spans="1:7" ht="18" x14ac:dyDescent="0.2">
      <c r="A831" s="750" t="s">
        <v>142</v>
      </c>
      <c r="B831" s="751"/>
      <c r="C831" s="748" t="s">
        <v>94</v>
      </c>
      <c r="D831" s="748" t="s">
        <v>143</v>
      </c>
      <c r="E831" s="748" t="s">
        <v>144</v>
      </c>
      <c r="F831" s="748" t="s">
        <v>145</v>
      </c>
      <c r="G831" s="749" t="s">
        <v>146</v>
      </c>
    </row>
    <row r="832" spans="1:7" ht="18" x14ac:dyDescent="0.2">
      <c r="A832" s="752" t="s">
        <v>648</v>
      </c>
      <c r="B832" s="753">
        <v>122</v>
      </c>
      <c r="C832" s="769" t="s">
        <v>1715</v>
      </c>
      <c r="D832" s="755" t="s">
        <v>14</v>
      </c>
      <c r="E832" s="755">
        <v>3.1800000000000002E-2</v>
      </c>
      <c r="F832" s="793"/>
      <c r="G832" s="757">
        <f t="shared" ref="G832:G837" si="83">TRUNC(E832*F832,2)</f>
        <v>0</v>
      </c>
    </row>
    <row r="833" spans="1:7" ht="18" x14ac:dyDescent="0.2">
      <c r="A833" s="752" t="s">
        <v>648</v>
      </c>
      <c r="B833" s="753">
        <v>38383</v>
      </c>
      <c r="C833" s="769" t="s">
        <v>1717</v>
      </c>
      <c r="D833" s="755" t="s">
        <v>14</v>
      </c>
      <c r="E833" s="755">
        <v>3.6999999999999998E-2</v>
      </c>
      <c r="F833" s="793"/>
      <c r="G833" s="757">
        <f t="shared" si="83"/>
        <v>0</v>
      </c>
    </row>
    <row r="834" spans="1:7" ht="36" x14ac:dyDescent="0.2">
      <c r="A834" s="752" t="s">
        <v>648</v>
      </c>
      <c r="B834" s="753">
        <v>20083</v>
      </c>
      <c r="C834" s="769" t="s">
        <v>1718</v>
      </c>
      <c r="D834" s="755" t="s">
        <v>14</v>
      </c>
      <c r="E834" s="755">
        <v>5.3999999999999999E-2</v>
      </c>
      <c r="F834" s="793"/>
      <c r="G834" s="757">
        <f t="shared" si="83"/>
        <v>0</v>
      </c>
    </row>
    <row r="835" spans="1:7" ht="36" x14ac:dyDescent="0.2">
      <c r="A835" s="752" t="s">
        <v>648</v>
      </c>
      <c r="B835" s="753">
        <v>7132</v>
      </c>
      <c r="C835" s="769" t="s">
        <v>1721</v>
      </c>
      <c r="D835" s="755" t="s">
        <v>14</v>
      </c>
      <c r="E835" s="755">
        <v>1</v>
      </c>
      <c r="F835" s="793"/>
      <c r="G835" s="757">
        <f t="shared" si="83"/>
        <v>0</v>
      </c>
    </row>
    <row r="836" spans="1:7" ht="36" x14ac:dyDescent="0.2">
      <c r="A836" s="752" t="s">
        <v>116</v>
      </c>
      <c r="B836" s="753">
        <v>88248</v>
      </c>
      <c r="C836" s="769" t="s">
        <v>668</v>
      </c>
      <c r="D836" s="755" t="s">
        <v>95</v>
      </c>
      <c r="E836" s="755">
        <v>0.2077</v>
      </c>
      <c r="F836" s="793"/>
      <c r="G836" s="757">
        <f t="shared" si="83"/>
        <v>0</v>
      </c>
    </row>
    <row r="837" spans="1:7" ht="36" x14ac:dyDescent="0.2">
      <c r="A837" s="752" t="s">
        <v>116</v>
      </c>
      <c r="B837" s="753">
        <v>88267</v>
      </c>
      <c r="C837" s="769" t="s">
        <v>670</v>
      </c>
      <c r="D837" s="755" t="s">
        <v>95</v>
      </c>
      <c r="E837" s="755">
        <v>0.2077</v>
      </c>
      <c r="F837" s="793"/>
      <c r="G837" s="757">
        <f t="shared" si="83"/>
        <v>0</v>
      </c>
    </row>
    <row r="838" spans="1:7" ht="18" x14ac:dyDescent="0.2">
      <c r="A838" s="759" t="s">
        <v>147</v>
      </c>
      <c r="B838" s="760"/>
      <c r="C838" s="760"/>
      <c r="D838" s="760"/>
      <c r="E838" s="760"/>
      <c r="F838" s="761"/>
      <c r="G838" s="762">
        <f>SUM(G832:G837)</f>
        <v>0</v>
      </c>
    </row>
    <row r="839" spans="1:7" x14ac:dyDescent="0.2">
      <c r="A839" s="766"/>
      <c r="B839" s="767"/>
      <c r="C839" s="767"/>
      <c r="D839" s="767"/>
      <c r="E839" s="767"/>
      <c r="F839" s="767"/>
      <c r="G839" s="768"/>
    </row>
    <row r="840" spans="1:7" ht="54" x14ac:dyDescent="0.25">
      <c r="A840" s="740" t="s">
        <v>198</v>
      </c>
      <c r="B840" s="741" t="s">
        <v>461</v>
      </c>
      <c r="C840" s="765" t="s">
        <v>1001</v>
      </c>
      <c r="D840" s="743" t="s">
        <v>775</v>
      </c>
      <c r="E840" s="744"/>
      <c r="F840" s="745"/>
      <c r="G840" s="746">
        <f>G847</f>
        <v>0</v>
      </c>
    </row>
    <row r="841" spans="1:7" ht="18" x14ac:dyDescent="0.2">
      <c r="A841" s="747"/>
      <c r="B841" s="748"/>
      <c r="C841" s="748"/>
      <c r="D841" s="748"/>
      <c r="E841" s="748"/>
      <c r="F841" s="748"/>
      <c r="G841" s="749"/>
    </row>
    <row r="842" spans="1:7" ht="18" x14ac:dyDescent="0.2">
      <c r="A842" s="750" t="s">
        <v>142</v>
      </c>
      <c r="B842" s="751"/>
      <c r="C842" s="748" t="s">
        <v>94</v>
      </c>
      <c r="D842" s="748" t="s">
        <v>143</v>
      </c>
      <c r="E842" s="748" t="s">
        <v>144</v>
      </c>
      <c r="F842" s="748" t="s">
        <v>145</v>
      </c>
      <c r="G842" s="749" t="s">
        <v>146</v>
      </c>
    </row>
    <row r="843" spans="1:7" ht="18" x14ac:dyDescent="0.2">
      <c r="A843" s="752" t="s">
        <v>648</v>
      </c>
      <c r="B843" s="753">
        <v>3148</v>
      </c>
      <c r="C843" s="769" t="s">
        <v>1558</v>
      </c>
      <c r="D843" s="755" t="s">
        <v>14</v>
      </c>
      <c r="E843" s="755">
        <v>1.9199999999999998E-2</v>
      </c>
      <c r="F843" s="793"/>
      <c r="G843" s="757">
        <f t="shared" ref="G843:G846" si="84">TRUNC(E843*F843,2)</f>
        <v>0</v>
      </c>
    </row>
    <row r="844" spans="1:7" ht="36" x14ac:dyDescent="0.2">
      <c r="A844" s="752" t="s">
        <v>648</v>
      </c>
      <c r="B844" s="753">
        <v>10228</v>
      </c>
      <c r="C844" s="769" t="s">
        <v>1722</v>
      </c>
      <c r="D844" s="755" t="s">
        <v>14</v>
      </c>
      <c r="E844" s="755">
        <v>1</v>
      </c>
      <c r="F844" s="793"/>
      <c r="G844" s="757">
        <f t="shared" si="84"/>
        <v>0</v>
      </c>
    </row>
    <row r="845" spans="1:7" ht="36" x14ac:dyDescent="0.2">
      <c r="A845" s="752" t="s">
        <v>116</v>
      </c>
      <c r="B845" s="753">
        <v>88248</v>
      </c>
      <c r="C845" s="769" t="s">
        <v>668</v>
      </c>
      <c r="D845" s="755" t="s">
        <v>95</v>
      </c>
      <c r="E845" s="755">
        <v>0.92490000000000006</v>
      </c>
      <c r="F845" s="793"/>
      <c r="G845" s="757">
        <f t="shared" si="84"/>
        <v>0</v>
      </c>
    </row>
    <row r="846" spans="1:7" ht="36" x14ac:dyDescent="0.2">
      <c r="A846" s="752" t="s">
        <v>116</v>
      </c>
      <c r="B846" s="753">
        <v>88267</v>
      </c>
      <c r="C846" s="769" t="s">
        <v>670</v>
      </c>
      <c r="D846" s="755" t="s">
        <v>95</v>
      </c>
      <c r="E846" s="755">
        <v>0.92490000000000006</v>
      </c>
      <c r="F846" s="793"/>
      <c r="G846" s="757">
        <f t="shared" si="84"/>
        <v>0</v>
      </c>
    </row>
    <row r="847" spans="1:7" ht="18" x14ac:dyDescent="0.2">
      <c r="A847" s="759" t="s">
        <v>147</v>
      </c>
      <c r="B847" s="760"/>
      <c r="C847" s="760"/>
      <c r="D847" s="760"/>
      <c r="E847" s="760"/>
      <c r="F847" s="761"/>
      <c r="G847" s="762">
        <f>SUM(G843:G846)</f>
        <v>0</v>
      </c>
    </row>
    <row r="848" spans="1:7" x14ac:dyDescent="0.2">
      <c r="A848" s="766"/>
      <c r="B848" s="767"/>
      <c r="C848" s="767"/>
      <c r="D848" s="767"/>
      <c r="E848" s="767"/>
      <c r="F848" s="767"/>
      <c r="G848" s="768"/>
    </row>
    <row r="849" spans="1:7" ht="36" x14ac:dyDescent="0.25">
      <c r="A849" s="740" t="s">
        <v>198</v>
      </c>
      <c r="B849" s="741" t="s">
        <v>389</v>
      </c>
      <c r="C849" s="765" t="s">
        <v>1002</v>
      </c>
      <c r="D849" s="743" t="s">
        <v>775</v>
      </c>
      <c r="E849" s="744"/>
      <c r="F849" s="745"/>
      <c r="G849" s="746">
        <f>G856</f>
        <v>0</v>
      </c>
    </row>
    <row r="850" spans="1:7" ht="18" x14ac:dyDescent="0.2">
      <c r="A850" s="747"/>
      <c r="B850" s="748"/>
      <c r="C850" s="748"/>
      <c r="D850" s="748"/>
      <c r="E850" s="748"/>
      <c r="F850" s="748"/>
      <c r="G850" s="749"/>
    </row>
    <row r="851" spans="1:7" ht="18" x14ac:dyDescent="0.2">
      <c r="A851" s="750" t="s">
        <v>142</v>
      </c>
      <c r="B851" s="751"/>
      <c r="C851" s="748" t="s">
        <v>94</v>
      </c>
      <c r="D851" s="748" t="s">
        <v>143</v>
      </c>
      <c r="E851" s="748" t="s">
        <v>144</v>
      </c>
      <c r="F851" s="748" t="s">
        <v>145</v>
      </c>
      <c r="G851" s="749" t="s">
        <v>146</v>
      </c>
    </row>
    <row r="852" spans="1:7" ht="18" x14ac:dyDescent="0.2">
      <c r="A852" s="752" t="s">
        <v>745</v>
      </c>
      <c r="B852" s="753" t="s">
        <v>1723</v>
      </c>
      <c r="C852" s="769" t="s">
        <v>1885</v>
      </c>
      <c r="D852" s="755" t="s">
        <v>746</v>
      </c>
      <c r="E852" s="755">
        <v>1</v>
      </c>
      <c r="F852" s="793"/>
      <c r="G852" s="757">
        <f t="shared" ref="G852:G855" si="85">TRUNC(E852*F852,2)</f>
        <v>0</v>
      </c>
    </row>
    <row r="853" spans="1:7" ht="18" x14ac:dyDescent="0.2">
      <c r="A853" s="752" t="s">
        <v>117</v>
      </c>
      <c r="B853" s="753" t="s">
        <v>710</v>
      </c>
      <c r="C853" s="769" t="s">
        <v>747</v>
      </c>
      <c r="D853" s="755" t="s">
        <v>127</v>
      </c>
      <c r="E853" s="755">
        <v>10</v>
      </c>
      <c r="F853" s="793"/>
      <c r="G853" s="757">
        <f t="shared" si="85"/>
        <v>0</v>
      </c>
    </row>
    <row r="854" spans="1:7" ht="90" x14ac:dyDescent="0.2">
      <c r="A854" s="752" t="s">
        <v>116</v>
      </c>
      <c r="B854" s="753" t="s">
        <v>1886</v>
      </c>
      <c r="C854" s="769" t="s">
        <v>1887</v>
      </c>
      <c r="D854" s="755" t="s">
        <v>127</v>
      </c>
      <c r="E854" s="755">
        <v>5</v>
      </c>
      <c r="F854" s="793"/>
      <c r="G854" s="757">
        <f t="shared" si="85"/>
        <v>0</v>
      </c>
    </row>
    <row r="855" spans="1:7" ht="72" x14ac:dyDescent="0.2">
      <c r="A855" s="752" t="s">
        <v>116</v>
      </c>
      <c r="B855" s="753">
        <v>100757</v>
      </c>
      <c r="C855" s="769" t="s">
        <v>1724</v>
      </c>
      <c r="D855" s="755" t="s">
        <v>107</v>
      </c>
      <c r="E855" s="755">
        <v>50</v>
      </c>
      <c r="F855" s="793"/>
      <c r="G855" s="757">
        <f t="shared" si="85"/>
        <v>0</v>
      </c>
    </row>
    <row r="856" spans="1:7" ht="18" x14ac:dyDescent="0.2">
      <c r="A856" s="759" t="s">
        <v>147</v>
      </c>
      <c r="B856" s="760"/>
      <c r="C856" s="760"/>
      <c r="D856" s="760"/>
      <c r="E856" s="760"/>
      <c r="F856" s="761"/>
      <c r="G856" s="762">
        <f>SUM(G852:G855)</f>
        <v>0</v>
      </c>
    </row>
    <row r="857" spans="1:7" x14ac:dyDescent="0.2">
      <c r="A857" s="766"/>
      <c r="B857" s="767"/>
      <c r="C857" s="767"/>
      <c r="D857" s="767"/>
      <c r="E857" s="767"/>
      <c r="F857" s="767"/>
      <c r="G857" s="768"/>
    </row>
    <row r="858" spans="1:7" ht="54" x14ac:dyDescent="0.25">
      <c r="A858" s="740" t="s">
        <v>198</v>
      </c>
      <c r="B858" s="741" t="s">
        <v>1010</v>
      </c>
      <c r="C858" s="765" t="s">
        <v>1011</v>
      </c>
      <c r="D858" s="743" t="s">
        <v>775</v>
      </c>
      <c r="E858" s="744"/>
      <c r="F858" s="745"/>
      <c r="G858" s="746">
        <f>G866</f>
        <v>0</v>
      </c>
    </row>
    <row r="859" spans="1:7" ht="18" x14ac:dyDescent="0.2">
      <c r="A859" s="747"/>
      <c r="B859" s="748"/>
      <c r="C859" s="748"/>
      <c r="D859" s="748"/>
      <c r="E859" s="748"/>
      <c r="F859" s="748"/>
      <c r="G859" s="749"/>
    </row>
    <row r="860" spans="1:7" ht="18" x14ac:dyDescent="0.2">
      <c r="A860" s="750" t="s">
        <v>142</v>
      </c>
      <c r="B860" s="751"/>
      <c r="C860" s="748" t="s">
        <v>94</v>
      </c>
      <c r="D860" s="748" t="s">
        <v>143</v>
      </c>
      <c r="E860" s="748" t="s">
        <v>144</v>
      </c>
      <c r="F860" s="748" t="s">
        <v>145</v>
      </c>
      <c r="G860" s="749" t="s">
        <v>146</v>
      </c>
    </row>
    <row r="861" spans="1:7" ht="36" x14ac:dyDescent="0.2">
      <c r="A861" s="752" t="s">
        <v>648</v>
      </c>
      <c r="B861" s="753">
        <v>306</v>
      </c>
      <c r="C861" s="769" t="s">
        <v>1725</v>
      </c>
      <c r="D861" s="755" t="s">
        <v>14</v>
      </c>
      <c r="E861" s="755">
        <v>2</v>
      </c>
      <c r="F861" s="793"/>
      <c r="G861" s="757">
        <f t="shared" ref="G861:G865" si="86">TRUNC(E861*F861,2)</f>
        <v>0</v>
      </c>
    </row>
    <row r="862" spans="1:7" ht="36" x14ac:dyDescent="0.2">
      <c r="A862" s="752" t="s">
        <v>648</v>
      </c>
      <c r="B862" s="753">
        <v>42686</v>
      </c>
      <c r="C862" s="769" t="s">
        <v>1726</v>
      </c>
      <c r="D862" s="755" t="s">
        <v>14</v>
      </c>
      <c r="E862" s="755">
        <v>1</v>
      </c>
      <c r="F862" s="793"/>
      <c r="G862" s="757">
        <f t="shared" si="86"/>
        <v>0</v>
      </c>
    </row>
    <row r="863" spans="1:7" ht="54" x14ac:dyDescent="0.2">
      <c r="A863" s="752" t="s">
        <v>648</v>
      </c>
      <c r="B863" s="753">
        <v>20078</v>
      </c>
      <c r="C863" s="769" t="s">
        <v>1727</v>
      </c>
      <c r="D863" s="755" t="s">
        <v>14</v>
      </c>
      <c r="E863" s="755">
        <v>0.05</v>
      </c>
      <c r="F863" s="793"/>
      <c r="G863" s="757">
        <f t="shared" si="86"/>
        <v>0</v>
      </c>
    </row>
    <row r="864" spans="1:7" ht="36" x14ac:dyDescent="0.2">
      <c r="A864" s="752" t="s">
        <v>116</v>
      </c>
      <c r="B864" s="753">
        <v>88248</v>
      </c>
      <c r="C864" s="769" t="s">
        <v>668</v>
      </c>
      <c r="D864" s="755" t="s">
        <v>95</v>
      </c>
      <c r="E864" s="755">
        <v>6.0699999999999997E-2</v>
      </c>
      <c r="F864" s="793"/>
      <c r="G864" s="757">
        <f t="shared" si="86"/>
        <v>0</v>
      </c>
    </row>
    <row r="865" spans="1:7" ht="36" x14ac:dyDescent="0.2">
      <c r="A865" s="752" t="s">
        <v>116</v>
      </c>
      <c r="B865" s="753">
        <v>88267</v>
      </c>
      <c r="C865" s="769" t="s">
        <v>670</v>
      </c>
      <c r="D865" s="755" t="s">
        <v>95</v>
      </c>
      <c r="E865" s="755">
        <v>6.0699999999999997E-2</v>
      </c>
      <c r="F865" s="793"/>
      <c r="G865" s="757">
        <f t="shared" si="86"/>
        <v>0</v>
      </c>
    </row>
    <row r="866" spans="1:7" ht="18" x14ac:dyDescent="0.2">
      <c r="A866" s="759" t="s">
        <v>147</v>
      </c>
      <c r="B866" s="760"/>
      <c r="C866" s="760"/>
      <c r="D866" s="760"/>
      <c r="E866" s="760"/>
      <c r="F866" s="761"/>
      <c r="G866" s="762">
        <f>SUM(G861:G865)</f>
        <v>0</v>
      </c>
    </row>
    <row r="867" spans="1:7" x14ac:dyDescent="0.2">
      <c r="A867" s="766"/>
      <c r="B867" s="767"/>
      <c r="C867" s="767"/>
      <c r="D867" s="767"/>
      <c r="E867" s="767"/>
      <c r="F867" s="767"/>
      <c r="G867" s="768"/>
    </row>
    <row r="868" spans="1:7" ht="36" x14ac:dyDescent="0.25">
      <c r="A868" s="740" t="s">
        <v>198</v>
      </c>
      <c r="B868" s="741" t="s">
        <v>1012</v>
      </c>
      <c r="C868" s="765" t="s">
        <v>1013</v>
      </c>
      <c r="D868" s="743" t="s">
        <v>775</v>
      </c>
      <c r="E868" s="744"/>
      <c r="F868" s="745"/>
      <c r="G868" s="746">
        <f>G874</f>
        <v>0</v>
      </c>
    </row>
    <row r="869" spans="1:7" ht="18" x14ac:dyDescent="0.2">
      <c r="A869" s="747"/>
      <c r="B869" s="748"/>
      <c r="C869" s="748"/>
      <c r="D869" s="748"/>
      <c r="E869" s="748"/>
      <c r="F869" s="748"/>
      <c r="G869" s="749"/>
    </row>
    <row r="870" spans="1:7" ht="18" x14ac:dyDescent="0.2">
      <c r="A870" s="750" t="s">
        <v>142</v>
      </c>
      <c r="B870" s="751"/>
      <c r="C870" s="748" t="s">
        <v>94</v>
      </c>
      <c r="D870" s="748" t="s">
        <v>143</v>
      </c>
      <c r="E870" s="748" t="s">
        <v>144</v>
      </c>
      <c r="F870" s="748" t="s">
        <v>145</v>
      </c>
      <c r="G870" s="749" t="s">
        <v>146</v>
      </c>
    </row>
    <row r="871" spans="1:7" ht="54" x14ac:dyDescent="0.2">
      <c r="A871" s="752" t="s">
        <v>648</v>
      </c>
      <c r="B871" s="753">
        <v>11245</v>
      </c>
      <c r="C871" s="769" t="s">
        <v>1728</v>
      </c>
      <c r="D871" s="755" t="s">
        <v>14</v>
      </c>
      <c r="E871" s="755">
        <v>1.2</v>
      </c>
      <c r="F871" s="793"/>
      <c r="G871" s="757">
        <f t="shared" ref="G871:G873" si="87">TRUNC(E871*F871,2)</f>
        <v>0</v>
      </c>
    </row>
    <row r="872" spans="1:7" ht="18" x14ac:dyDescent="0.2">
      <c r="A872" s="752" t="s">
        <v>116</v>
      </c>
      <c r="B872" s="753">
        <v>88309</v>
      </c>
      <c r="C872" s="769" t="s">
        <v>672</v>
      </c>
      <c r="D872" s="755" t="s">
        <v>95</v>
      </c>
      <c r="E872" s="755">
        <v>0.10150000000000001</v>
      </c>
      <c r="F872" s="793"/>
      <c r="G872" s="757">
        <f t="shared" si="87"/>
        <v>0</v>
      </c>
    </row>
    <row r="873" spans="1:7" ht="18" x14ac:dyDescent="0.2">
      <c r="A873" s="752" t="s">
        <v>116</v>
      </c>
      <c r="B873" s="753">
        <v>88316</v>
      </c>
      <c r="C873" s="769" t="s">
        <v>674</v>
      </c>
      <c r="D873" s="755" t="s">
        <v>95</v>
      </c>
      <c r="E873" s="755">
        <v>7.9799999999999996E-2</v>
      </c>
      <c r="F873" s="793"/>
      <c r="G873" s="757">
        <f t="shared" si="87"/>
        <v>0</v>
      </c>
    </row>
    <row r="874" spans="1:7" ht="18" x14ac:dyDescent="0.2">
      <c r="A874" s="759" t="s">
        <v>147</v>
      </c>
      <c r="B874" s="760"/>
      <c r="C874" s="760"/>
      <c r="D874" s="760"/>
      <c r="E874" s="760"/>
      <c r="F874" s="761"/>
      <c r="G874" s="762">
        <f>SUM(G871:G873)</f>
        <v>0</v>
      </c>
    </row>
    <row r="875" spans="1:7" x14ac:dyDescent="0.2">
      <c r="A875" s="766"/>
      <c r="B875" s="767"/>
      <c r="C875" s="767"/>
      <c r="D875" s="767"/>
      <c r="E875" s="767"/>
      <c r="F875" s="767"/>
      <c r="G875" s="768"/>
    </row>
    <row r="876" spans="1:7" ht="36" x14ac:dyDescent="0.25">
      <c r="A876" s="740" t="s">
        <v>198</v>
      </c>
      <c r="B876" s="741" t="s">
        <v>1015</v>
      </c>
      <c r="C876" s="765" t="s">
        <v>1016</v>
      </c>
      <c r="D876" s="743" t="s">
        <v>775</v>
      </c>
      <c r="E876" s="744"/>
      <c r="F876" s="745"/>
      <c r="G876" s="746">
        <f>G882</f>
        <v>0</v>
      </c>
    </row>
    <row r="877" spans="1:7" ht="18" x14ac:dyDescent="0.2">
      <c r="A877" s="747"/>
      <c r="B877" s="748"/>
      <c r="C877" s="748"/>
      <c r="D877" s="748"/>
      <c r="E877" s="748"/>
      <c r="F877" s="748"/>
      <c r="G877" s="749"/>
    </row>
    <row r="878" spans="1:7" ht="18" x14ac:dyDescent="0.2">
      <c r="A878" s="750" t="s">
        <v>142</v>
      </c>
      <c r="B878" s="751"/>
      <c r="C878" s="748" t="s">
        <v>94</v>
      </c>
      <c r="D878" s="748" t="s">
        <v>143</v>
      </c>
      <c r="E878" s="748" t="s">
        <v>144</v>
      </c>
      <c r="F878" s="748" t="s">
        <v>145</v>
      </c>
      <c r="G878" s="749" t="s">
        <v>146</v>
      </c>
    </row>
    <row r="879" spans="1:7" ht="18" x14ac:dyDescent="0.2">
      <c r="A879" s="752" t="s">
        <v>1884</v>
      </c>
      <c r="B879" s="753" t="s">
        <v>1729</v>
      </c>
      <c r="C879" s="769" t="s">
        <v>1888</v>
      </c>
      <c r="D879" s="755" t="s">
        <v>746</v>
      </c>
      <c r="E879" s="755">
        <v>1</v>
      </c>
      <c r="F879" s="793"/>
      <c r="G879" s="757">
        <f t="shared" ref="G879:G881" si="88">TRUNC(E879*F879,2)</f>
        <v>0</v>
      </c>
    </row>
    <row r="880" spans="1:7" ht="36" x14ac:dyDescent="0.2">
      <c r="A880" s="752" t="s">
        <v>116</v>
      </c>
      <c r="B880" s="753">
        <v>88248</v>
      </c>
      <c r="C880" s="769" t="s">
        <v>668</v>
      </c>
      <c r="D880" s="755" t="s">
        <v>95</v>
      </c>
      <c r="E880" s="755">
        <v>0.26900000000000002</v>
      </c>
      <c r="F880" s="793"/>
      <c r="G880" s="757">
        <f t="shared" si="88"/>
        <v>0</v>
      </c>
    </row>
    <row r="881" spans="1:7" ht="36" x14ac:dyDescent="0.2">
      <c r="A881" s="752" t="s">
        <v>116</v>
      </c>
      <c r="B881" s="753">
        <v>88267</v>
      </c>
      <c r="C881" s="769" t="s">
        <v>670</v>
      </c>
      <c r="D881" s="755" t="s">
        <v>95</v>
      </c>
      <c r="E881" s="755">
        <v>0.26900000000000002</v>
      </c>
      <c r="F881" s="793"/>
      <c r="G881" s="757">
        <f t="shared" si="88"/>
        <v>0</v>
      </c>
    </row>
    <row r="882" spans="1:7" ht="18" x14ac:dyDescent="0.2">
      <c r="A882" s="759" t="s">
        <v>147</v>
      </c>
      <c r="B882" s="760"/>
      <c r="C882" s="760"/>
      <c r="D882" s="760"/>
      <c r="E882" s="760"/>
      <c r="F882" s="761"/>
      <c r="G882" s="762">
        <f>SUM(G879:G881)</f>
        <v>0</v>
      </c>
    </row>
    <row r="883" spans="1:7" x14ac:dyDescent="0.2">
      <c r="A883" s="766"/>
      <c r="B883" s="767"/>
      <c r="C883" s="767"/>
      <c r="D883" s="767"/>
      <c r="E883" s="767"/>
      <c r="F883" s="767"/>
      <c r="G883" s="768"/>
    </row>
    <row r="884" spans="1:7" ht="18" x14ac:dyDescent="0.25">
      <c r="A884" s="740" t="s">
        <v>198</v>
      </c>
      <c r="B884" s="741" t="s">
        <v>1017</v>
      </c>
      <c r="C884" s="765" t="s">
        <v>1018</v>
      </c>
      <c r="D884" s="743" t="s">
        <v>775</v>
      </c>
      <c r="E884" s="744"/>
      <c r="F884" s="745"/>
      <c r="G884" s="746">
        <f>G890</f>
        <v>0</v>
      </c>
    </row>
    <row r="885" spans="1:7" ht="18" x14ac:dyDescent="0.2">
      <c r="A885" s="747"/>
      <c r="B885" s="748"/>
      <c r="C885" s="748"/>
      <c r="D885" s="748"/>
      <c r="E885" s="748"/>
      <c r="F885" s="748"/>
      <c r="G885" s="749"/>
    </row>
    <row r="886" spans="1:7" ht="18" x14ac:dyDescent="0.2">
      <c r="A886" s="750" t="s">
        <v>142</v>
      </c>
      <c r="B886" s="751"/>
      <c r="C886" s="748" t="s">
        <v>94</v>
      </c>
      <c r="D886" s="748" t="s">
        <v>143</v>
      </c>
      <c r="E886" s="748" t="s">
        <v>144</v>
      </c>
      <c r="F886" s="748" t="s">
        <v>145</v>
      </c>
      <c r="G886" s="749" t="s">
        <v>146</v>
      </c>
    </row>
    <row r="887" spans="1:7" ht="18" x14ac:dyDescent="0.2">
      <c r="A887" s="752" t="s">
        <v>1884</v>
      </c>
      <c r="B887" s="753" t="s">
        <v>1730</v>
      </c>
      <c r="C887" s="769" t="s">
        <v>1889</v>
      </c>
      <c r="D887" s="755" t="s">
        <v>746</v>
      </c>
      <c r="E887" s="755">
        <v>1</v>
      </c>
      <c r="F887" s="793"/>
      <c r="G887" s="757">
        <f t="shared" ref="G887:G889" si="89">TRUNC(E887*F887,2)</f>
        <v>0</v>
      </c>
    </row>
    <row r="888" spans="1:7" ht="36" x14ac:dyDescent="0.2">
      <c r="A888" s="752" t="s">
        <v>116</v>
      </c>
      <c r="B888" s="753">
        <v>88248</v>
      </c>
      <c r="C888" s="769" t="s">
        <v>668</v>
      </c>
      <c r="D888" s="755" t="s">
        <v>95</v>
      </c>
      <c r="E888" s="755">
        <v>0.26900000000000002</v>
      </c>
      <c r="F888" s="793"/>
      <c r="G888" s="757">
        <f t="shared" si="89"/>
        <v>0</v>
      </c>
    </row>
    <row r="889" spans="1:7" ht="36" x14ac:dyDescent="0.2">
      <c r="A889" s="752" t="s">
        <v>116</v>
      </c>
      <c r="B889" s="753">
        <v>88267</v>
      </c>
      <c r="C889" s="769" t="s">
        <v>670</v>
      </c>
      <c r="D889" s="755" t="s">
        <v>95</v>
      </c>
      <c r="E889" s="755">
        <v>0.26900000000000002</v>
      </c>
      <c r="F889" s="793"/>
      <c r="G889" s="757">
        <f t="shared" si="89"/>
        <v>0</v>
      </c>
    </row>
    <row r="890" spans="1:7" ht="18" x14ac:dyDescent="0.2">
      <c r="A890" s="759" t="s">
        <v>147</v>
      </c>
      <c r="B890" s="760"/>
      <c r="C890" s="760"/>
      <c r="D890" s="760"/>
      <c r="E890" s="760"/>
      <c r="F890" s="761"/>
      <c r="G890" s="762">
        <f>SUM(G887:G889)</f>
        <v>0</v>
      </c>
    </row>
    <row r="891" spans="1:7" x14ac:dyDescent="0.2">
      <c r="A891" s="766"/>
      <c r="B891" s="767"/>
      <c r="C891" s="767"/>
      <c r="D891" s="767"/>
      <c r="E891" s="767"/>
      <c r="F891" s="767"/>
      <c r="G891" s="768"/>
    </row>
    <row r="892" spans="1:7" ht="54" x14ac:dyDescent="0.25">
      <c r="A892" s="740" t="s">
        <v>198</v>
      </c>
      <c r="B892" s="741" t="s">
        <v>1028</v>
      </c>
      <c r="C892" s="765" t="s">
        <v>1029</v>
      </c>
      <c r="D892" s="743" t="s">
        <v>775</v>
      </c>
      <c r="E892" s="744"/>
      <c r="F892" s="745"/>
      <c r="G892" s="746">
        <f>G900</f>
        <v>0</v>
      </c>
    </row>
    <row r="893" spans="1:7" ht="18" x14ac:dyDescent="0.2">
      <c r="A893" s="747"/>
      <c r="B893" s="748"/>
      <c r="C893" s="748"/>
      <c r="D893" s="748"/>
      <c r="E893" s="748"/>
      <c r="F893" s="748"/>
      <c r="G893" s="749"/>
    </row>
    <row r="894" spans="1:7" ht="18" x14ac:dyDescent="0.2">
      <c r="A894" s="750" t="s">
        <v>142</v>
      </c>
      <c r="B894" s="751"/>
      <c r="C894" s="748" t="s">
        <v>94</v>
      </c>
      <c r="D894" s="748" t="s">
        <v>143</v>
      </c>
      <c r="E894" s="748" t="s">
        <v>144</v>
      </c>
      <c r="F894" s="748" t="s">
        <v>145</v>
      </c>
      <c r="G894" s="749" t="s">
        <v>146</v>
      </c>
    </row>
    <row r="895" spans="1:7" ht="36" x14ac:dyDescent="0.2">
      <c r="A895" s="752" t="s">
        <v>648</v>
      </c>
      <c r="B895" s="753">
        <v>20085</v>
      </c>
      <c r="C895" s="769" t="s">
        <v>1731</v>
      </c>
      <c r="D895" s="755" t="s">
        <v>14</v>
      </c>
      <c r="E895" s="755">
        <v>3</v>
      </c>
      <c r="F895" s="793"/>
      <c r="G895" s="757">
        <f t="shared" ref="G895:G899" si="90">TRUNC(E895*F895,2)</f>
        <v>0</v>
      </c>
    </row>
    <row r="896" spans="1:7" ht="36" x14ac:dyDescent="0.2">
      <c r="A896" s="752" t="s">
        <v>648</v>
      </c>
      <c r="B896" s="753">
        <v>20141</v>
      </c>
      <c r="C896" s="769" t="s">
        <v>1732</v>
      </c>
      <c r="D896" s="755" t="s">
        <v>14</v>
      </c>
      <c r="E896" s="755">
        <v>1</v>
      </c>
      <c r="F896" s="793"/>
      <c r="G896" s="757">
        <f t="shared" si="90"/>
        <v>0</v>
      </c>
    </row>
    <row r="897" spans="1:7" ht="54" x14ac:dyDescent="0.2">
      <c r="A897" s="752" t="s">
        <v>648</v>
      </c>
      <c r="B897" s="753">
        <v>20078</v>
      </c>
      <c r="C897" s="769" t="s">
        <v>1727</v>
      </c>
      <c r="D897" s="755" t="s">
        <v>14</v>
      </c>
      <c r="E897" s="755">
        <v>7.4999999999999997E-2</v>
      </c>
      <c r="F897" s="793"/>
      <c r="G897" s="757">
        <f t="shared" si="90"/>
        <v>0</v>
      </c>
    </row>
    <row r="898" spans="1:7" ht="36" x14ac:dyDescent="0.2">
      <c r="A898" s="752" t="s">
        <v>116</v>
      </c>
      <c r="B898" s="753">
        <v>88248</v>
      </c>
      <c r="C898" s="769" t="s">
        <v>668</v>
      </c>
      <c r="D898" s="755" t="s">
        <v>95</v>
      </c>
      <c r="E898" s="755">
        <v>8.09E-2</v>
      </c>
      <c r="F898" s="793"/>
      <c r="G898" s="757">
        <f t="shared" si="90"/>
        <v>0</v>
      </c>
    </row>
    <row r="899" spans="1:7" ht="36" x14ac:dyDescent="0.2">
      <c r="A899" s="752" t="s">
        <v>116</v>
      </c>
      <c r="B899" s="753">
        <v>88267</v>
      </c>
      <c r="C899" s="769" t="s">
        <v>670</v>
      </c>
      <c r="D899" s="755" t="s">
        <v>95</v>
      </c>
      <c r="E899" s="755">
        <v>8.09E-2</v>
      </c>
      <c r="F899" s="793"/>
      <c r="G899" s="757">
        <f t="shared" si="90"/>
        <v>0</v>
      </c>
    </row>
    <row r="900" spans="1:7" ht="18" x14ac:dyDescent="0.2">
      <c r="A900" s="759" t="s">
        <v>147</v>
      </c>
      <c r="B900" s="760"/>
      <c r="C900" s="760"/>
      <c r="D900" s="760"/>
      <c r="E900" s="760"/>
      <c r="F900" s="761"/>
      <c r="G900" s="762">
        <f>SUM(G895:G899)</f>
        <v>0</v>
      </c>
    </row>
    <row r="901" spans="1:7" x14ac:dyDescent="0.2">
      <c r="A901" s="766"/>
      <c r="B901" s="767"/>
      <c r="C901" s="767"/>
      <c r="D901" s="767"/>
      <c r="E901" s="767"/>
      <c r="F901" s="767"/>
      <c r="G901" s="768"/>
    </row>
    <row r="902" spans="1:7" ht="18" x14ac:dyDescent="0.25">
      <c r="A902" s="740" t="s">
        <v>198</v>
      </c>
      <c r="B902" s="741" t="s">
        <v>1518</v>
      </c>
      <c r="C902" s="765" t="s">
        <v>1519</v>
      </c>
      <c r="D902" s="743" t="s">
        <v>775</v>
      </c>
      <c r="E902" s="744"/>
      <c r="F902" s="745"/>
      <c r="G902" s="746">
        <f>G908</f>
        <v>0</v>
      </c>
    </row>
    <row r="903" spans="1:7" ht="18" x14ac:dyDescent="0.2">
      <c r="A903" s="747"/>
      <c r="B903" s="748"/>
      <c r="C903" s="748"/>
      <c r="D903" s="748"/>
      <c r="E903" s="748"/>
      <c r="F903" s="748"/>
      <c r="G903" s="749"/>
    </row>
    <row r="904" spans="1:7" ht="18" x14ac:dyDescent="0.2">
      <c r="A904" s="750" t="s">
        <v>142</v>
      </c>
      <c r="B904" s="751"/>
      <c r="C904" s="748" t="s">
        <v>94</v>
      </c>
      <c r="D904" s="748" t="s">
        <v>143</v>
      </c>
      <c r="E904" s="748" t="s">
        <v>144</v>
      </c>
      <c r="F904" s="748" t="s">
        <v>145</v>
      </c>
      <c r="G904" s="749" t="s">
        <v>146</v>
      </c>
    </row>
    <row r="905" spans="1:7" ht="54" x14ac:dyDescent="0.2">
      <c r="A905" s="752" t="s">
        <v>648</v>
      </c>
      <c r="B905" s="753">
        <v>6243</v>
      </c>
      <c r="C905" s="769" t="s">
        <v>1733</v>
      </c>
      <c r="D905" s="755" t="s">
        <v>14</v>
      </c>
      <c r="E905" s="755">
        <v>1</v>
      </c>
      <c r="F905" s="793"/>
      <c r="G905" s="757">
        <f t="shared" ref="G905:G907" si="91">TRUNC(E905*F905,2)</f>
        <v>0</v>
      </c>
    </row>
    <row r="906" spans="1:7" ht="18" x14ac:dyDescent="0.2">
      <c r="A906" s="752" t="s">
        <v>116</v>
      </c>
      <c r="B906" s="753">
        <v>88309</v>
      </c>
      <c r="C906" s="769" t="s">
        <v>672</v>
      </c>
      <c r="D906" s="755" t="s">
        <v>95</v>
      </c>
      <c r="E906" s="755">
        <v>0.10150000000000001</v>
      </c>
      <c r="F906" s="793"/>
      <c r="G906" s="757">
        <f t="shared" si="91"/>
        <v>0</v>
      </c>
    </row>
    <row r="907" spans="1:7" ht="18" x14ac:dyDescent="0.2">
      <c r="A907" s="752" t="s">
        <v>116</v>
      </c>
      <c r="B907" s="753">
        <v>88316</v>
      </c>
      <c r="C907" s="769" t="s">
        <v>674</v>
      </c>
      <c r="D907" s="755" t="s">
        <v>95</v>
      </c>
      <c r="E907" s="755">
        <v>7.9799999999999996E-2</v>
      </c>
      <c r="F907" s="793"/>
      <c r="G907" s="757">
        <f t="shared" si="91"/>
        <v>0</v>
      </c>
    </row>
    <row r="908" spans="1:7" ht="18" x14ac:dyDescent="0.2">
      <c r="A908" s="759" t="s">
        <v>147</v>
      </c>
      <c r="B908" s="760"/>
      <c r="C908" s="760"/>
      <c r="D908" s="760"/>
      <c r="E908" s="760"/>
      <c r="F908" s="761"/>
      <c r="G908" s="762">
        <f>SUM(G905:G907)</f>
        <v>0</v>
      </c>
    </row>
    <row r="909" spans="1:7" x14ac:dyDescent="0.2">
      <c r="A909" s="766"/>
      <c r="B909" s="767"/>
      <c r="C909" s="767"/>
      <c r="D909" s="767"/>
      <c r="E909" s="767"/>
      <c r="F909" s="767"/>
      <c r="G909" s="768"/>
    </row>
    <row r="910" spans="1:7" ht="54" x14ac:dyDescent="0.25">
      <c r="A910" s="740" t="s">
        <v>198</v>
      </c>
      <c r="B910" s="741" t="s">
        <v>1734</v>
      </c>
      <c r="C910" s="765" t="s">
        <v>1735</v>
      </c>
      <c r="D910" s="743" t="s">
        <v>898</v>
      </c>
      <c r="E910" s="744"/>
      <c r="F910" s="745"/>
      <c r="G910" s="746">
        <f>G919</f>
        <v>0</v>
      </c>
    </row>
    <row r="911" spans="1:7" ht="18" x14ac:dyDescent="0.2">
      <c r="A911" s="747"/>
      <c r="B911" s="748"/>
      <c r="C911" s="748"/>
      <c r="D911" s="748"/>
      <c r="E911" s="748"/>
      <c r="F911" s="748"/>
      <c r="G911" s="749"/>
    </row>
    <row r="912" spans="1:7" ht="18" x14ac:dyDescent="0.2">
      <c r="A912" s="750" t="s">
        <v>142</v>
      </c>
      <c r="B912" s="751"/>
      <c r="C912" s="748" t="s">
        <v>94</v>
      </c>
      <c r="D912" s="748" t="s">
        <v>143</v>
      </c>
      <c r="E912" s="748" t="s">
        <v>144</v>
      </c>
      <c r="F912" s="748" t="s">
        <v>145</v>
      </c>
      <c r="G912" s="749" t="s">
        <v>146</v>
      </c>
    </row>
    <row r="913" spans="1:7" ht="36" x14ac:dyDescent="0.2">
      <c r="A913" s="752" t="s">
        <v>1884</v>
      </c>
      <c r="B913" s="753" t="s">
        <v>1736</v>
      </c>
      <c r="C913" s="769" t="s">
        <v>1890</v>
      </c>
      <c r="D913" s="755" t="s">
        <v>127</v>
      </c>
      <c r="E913" s="755">
        <v>1</v>
      </c>
      <c r="F913" s="793"/>
      <c r="G913" s="757">
        <f t="shared" ref="G913:G918" si="92">TRUNC(E913*F913,2)</f>
        <v>0</v>
      </c>
    </row>
    <row r="914" spans="1:7" ht="18" x14ac:dyDescent="0.2">
      <c r="A914" s="752" t="s">
        <v>648</v>
      </c>
      <c r="B914" s="753" t="s">
        <v>707</v>
      </c>
      <c r="C914" s="769" t="s">
        <v>1715</v>
      </c>
      <c r="D914" s="755" t="s">
        <v>14</v>
      </c>
      <c r="E914" s="755">
        <v>4.8999999999999998E-3</v>
      </c>
      <c r="F914" s="793"/>
      <c r="G914" s="757">
        <f t="shared" si="92"/>
        <v>0</v>
      </c>
    </row>
    <row r="915" spans="1:7" ht="18" x14ac:dyDescent="0.2">
      <c r="A915" s="752" t="s">
        <v>648</v>
      </c>
      <c r="B915" s="753" t="s">
        <v>708</v>
      </c>
      <c r="C915" s="769" t="s">
        <v>1717</v>
      </c>
      <c r="D915" s="755" t="s">
        <v>14</v>
      </c>
      <c r="E915" s="755">
        <v>3.5999999999999997E-2</v>
      </c>
      <c r="F915" s="793"/>
      <c r="G915" s="757">
        <f t="shared" si="92"/>
        <v>0</v>
      </c>
    </row>
    <row r="916" spans="1:7" ht="36" x14ac:dyDescent="0.2">
      <c r="A916" s="752" t="s">
        <v>648</v>
      </c>
      <c r="B916" s="753" t="s">
        <v>709</v>
      </c>
      <c r="C916" s="769" t="s">
        <v>1718</v>
      </c>
      <c r="D916" s="755" t="s">
        <v>14</v>
      </c>
      <c r="E916" s="755">
        <v>7.4999999999999997E-3</v>
      </c>
      <c r="F916" s="793"/>
      <c r="G916" s="757">
        <f t="shared" si="92"/>
        <v>0</v>
      </c>
    </row>
    <row r="917" spans="1:7" ht="36" x14ac:dyDescent="0.2">
      <c r="A917" s="752" t="s">
        <v>116</v>
      </c>
      <c r="B917" s="753" t="s">
        <v>667</v>
      </c>
      <c r="C917" s="769" t="s">
        <v>668</v>
      </c>
      <c r="D917" s="755" t="s">
        <v>95</v>
      </c>
      <c r="E917" s="755">
        <v>0.41620000000000001</v>
      </c>
      <c r="F917" s="793"/>
      <c r="G917" s="757">
        <f t="shared" si="92"/>
        <v>0</v>
      </c>
    </row>
    <row r="918" spans="1:7" ht="36" x14ac:dyDescent="0.2">
      <c r="A918" s="752" t="s">
        <v>116</v>
      </c>
      <c r="B918" s="753" t="s">
        <v>669</v>
      </c>
      <c r="C918" s="769" t="s">
        <v>670</v>
      </c>
      <c r="D918" s="755" t="s">
        <v>95</v>
      </c>
      <c r="E918" s="755">
        <v>0.41620000000000001</v>
      </c>
      <c r="F918" s="793"/>
      <c r="G918" s="757">
        <f t="shared" si="92"/>
        <v>0</v>
      </c>
    </row>
    <row r="919" spans="1:7" ht="18" x14ac:dyDescent="0.2">
      <c r="A919" s="759" t="s">
        <v>147</v>
      </c>
      <c r="B919" s="760"/>
      <c r="C919" s="760"/>
      <c r="D919" s="760"/>
      <c r="E919" s="760"/>
      <c r="F919" s="761"/>
      <c r="G919" s="762">
        <f>SUM(G913:G918)</f>
        <v>0</v>
      </c>
    </row>
    <row r="920" spans="1:7" x14ac:dyDescent="0.2">
      <c r="A920" s="766"/>
      <c r="B920" s="767"/>
      <c r="C920" s="767"/>
      <c r="D920" s="767"/>
      <c r="E920" s="767"/>
      <c r="F920" s="767"/>
      <c r="G920" s="768"/>
    </row>
    <row r="921" spans="1:7" ht="36" x14ac:dyDescent="0.25">
      <c r="A921" s="740" t="s">
        <v>198</v>
      </c>
      <c r="B921" s="741" t="s">
        <v>452</v>
      </c>
      <c r="C921" s="765" t="s">
        <v>1033</v>
      </c>
      <c r="D921" s="743" t="s">
        <v>775</v>
      </c>
      <c r="E921" s="744"/>
      <c r="F921" s="745"/>
      <c r="G921" s="746">
        <f>G931</f>
        <v>0</v>
      </c>
    </row>
    <row r="922" spans="1:7" ht="18" x14ac:dyDescent="0.2">
      <c r="A922" s="747"/>
      <c r="B922" s="748"/>
      <c r="C922" s="748"/>
      <c r="D922" s="748"/>
      <c r="E922" s="748"/>
      <c r="F922" s="748"/>
      <c r="G922" s="749"/>
    </row>
    <row r="923" spans="1:7" ht="18" x14ac:dyDescent="0.2">
      <c r="A923" s="750" t="s">
        <v>142</v>
      </c>
      <c r="B923" s="751"/>
      <c r="C923" s="748" t="s">
        <v>94</v>
      </c>
      <c r="D923" s="748" t="s">
        <v>143</v>
      </c>
      <c r="E923" s="748" t="s">
        <v>144</v>
      </c>
      <c r="F923" s="748" t="s">
        <v>145</v>
      </c>
      <c r="G923" s="749" t="s">
        <v>146</v>
      </c>
    </row>
    <row r="924" spans="1:7" ht="18" x14ac:dyDescent="0.2">
      <c r="A924" s="752" t="s">
        <v>745</v>
      </c>
      <c r="B924" s="753" t="s">
        <v>1737</v>
      </c>
      <c r="C924" s="769" t="s">
        <v>1891</v>
      </c>
      <c r="D924" s="755" t="s">
        <v>746</v>
      </c>
      <c r="E924" s="755">
        <v>1</v>
      </c>
      <c r="F924" s="793"/>
      <c r="G924" s="757">
        <f t="shared" ref="G924:G930" si="93">TRUNC(E924*F924,2)</f>
        <v>0</v>
      </c>
    </row>
    <row r="925" spans="1:7" ht="18" x14ac:dyDescent="0.2">
      <c r="A925" s="752" t="s">
        <v>745</v>
      </c>
      <c r="B925" s="753" t="s">
        <v>1737</v>
      </c>
      <c r="C925" s="769" t="s">
        <v>1891</v>
      </c>
      <c r="D925" s="755" t="s">
        <v>746</v>
      </c>
      <c r="E925" s="755">
        <v>1</v>
      </c>
      <c r="F925" s="793"/>
      <c r="G925" s="757">
        <f t="shared" si="93"/>
        <v>0</v>
      </c>
    </row>
    <row r="926" spans="1:7" ht="18" x14ac:dyDescent="0.2">
      <c r="A926" s="752" t="s">
        <v>648</v>
      </c>
      <c r="B926" s="753">
        <v>3146</v>
      </c>
      <c r="C926" s="769" t="s">
        <v>1738</v>
      </c>
      <c r="D926" s="755" t="s">
        <v>14</v>
      </c>
      <c r="E926" s="755">
        <v>1</v>
      </c>
      <c r="F926" s="793"/>
      <c r="G926" s="757">
        <f t="shared" si="93"/>
        <v>0</v>
      </c>
    </row>
    <row r="927" spans="1:7" ht="36" x14ac:dyDescent="0.2">
      <c r="A927" s="752" t="s">
        <v>648</v>
      </c>
      <c r="B927" s="753">
        <v>37588</v>
      </c>
      <c r="C927" s="769" t="s">
        <v>1739</v>
      </c>
      <c r="D927" s="755" t="s">
        <v>14</v>
      </c>
      <c r="E927" s="755">
        <v>1</v>
      </c>
      <c r="F927" s="793"/>
      <c r="G927" s="757">
        <f t="shared" si="93"/>
        <v>0</v>
      </c>
    </row>
    <row r="928" spans="1:7" ht="36" x14ac:dyDescent="0.2">
      <c r="A928" s="752" t="s">
        <v>116</v>
      </c>
      <c r="B928" s="753">
        <v>88267</v>
      </c>
      <c r="C928" s="769" t="s">
        <v>670</v>
      </c>
      <c r="D928" s="755" t="s">
        <v>95</v>
      </c>
      <c r="E928" s="755">
        <v>2.5</v>
      </c>
      <c r="F928" s="793"/>
      <c r="G928" s="757">
        <f t="shared" si="93"/>
        <v>0</v>
      </c>
    </row>
    <row r="929" spans="1:7" ht="18" x14ac:dyDescent="0.2">
      <c r="A929" s="752" t="s">
        <v>116</v>
      </c>
      <c r="B929" s="753">
        <v>88316</v>
      </c>
      <c r="C929" s="769" t="s">
        <v>674</v>
      </c>
      <c r="D929" s="755" t="s">
        <v>95</v>
      </c>
      <c r="E929" s="755">
        <v>2.5</v>
      </c>
      <c r="F929" s="793"/>
      <c r="G929" s="757">
        <f t="shared" si="93"/>
        <v>0</v>
      </c>
    </row>
    <row r="930" spans="1:7" ht="36" x14ac:dyDescent="0.2">
      <c r="A930" s="752" t="s">
        <v>116</v>
      </c>
      <c r="B930" s="753">
        <v>86883</v>
      </c>
      <c r="C930" s="769" t="s">
        <v>1542</v>
      </c>
      <c r="D930" s="755" t="s">
        <v>14</v>
      </c>
      <c r="E930" s="755">
        <v>1</v>
      </c>
      <c r="F930" s="793"/>
      <c r="G930" s="757">
        <f t="shared" si="93"/>
        <v>0</v>
      </c>
    </row>
    <row r="931" spans="1:7" ht="18" x14ac:dyDescent="0.2">
      <c r="A931" s="759" t="s">
        <v>147</v>
      </c>
      <c r="B931" s="760"/>
      <c r="C931" s="760"/>
      <c r="D931" s="760"/>
      <c r="E931" s="760"/>
      <c r="F931" s="761"/>
      <c r="G931" s="762">
        <f>SUM(G924:G930)</f>
        <v>0</v>
      </c>
    </row>
    <row r="932" spans="1:7" x14ac:dyDescent="0.2">
      <c r="A932" s="766"/>
      <c r="B932" s="767"/>
      <c r="C932" s="767"/>
      <c r="D932" s="767"/>
      <c r="E932" s="767"/>
      <c r="F932" s="767"/>
      <c r="G932" s="768"/>
    </row>
    <row r="933" spans="1:7" ht="54" x14ac:dyDescent="0.25">
      <c r="A933" s="740" t="s">
        <v>198</v>
      </c>
      <c r="B933" s="741" t="s">
        <v>453</v>
      </c>
      <c r="C933" s="765" t="s">
        <v>1034</v>
      </c>
      <c r="D933" s="743" t="s">
        <v>775</v>
      </c>
      <c r="E933" s="744"/>
      <c r="F933" s="745"/>
      <c r="G933" s="746">
        <f>G941</f>
        <v>0</v>
      </c>
    </row>
    <row r="934" spans="1:7" ht="18" x14ac:dyDescent="0.2">
      <c r="A934" s="747"/>
      <c r="B934" s="748"/>
      <c r="C934" s="748"/>
      <c r="D934" s="748"/>
      <c r="E934" s="748"/>
      <c r="F934" s="748"/>
      <c r="G934" s="749"/>
    </row>
    <row r="935" spans="1:7" ht="18" x14ac:dyDescent="0.2">
      <c r="A935" s="750" t="s">
        <v>142</v>
      </c>
      <c r="B935" s="751"/>
      <c r="C935" s="748" t="s">
        <v>94</v>
      </c>
      <c r="D935" s="748" t="s">
        <v>143</v>
      </c>
      <c r="E935" s="748" t="s">
        <v>144</v>
      </c>
      <c r="F935" s="748" t="s">
        <v>145</v>
      </c>
      <c r="G935" s="749" t="s">
        <v>146</v>
      </c>
    </row>
    <row r="936" spans="1:7" ht="36" x14ac:dyDescent="0.2">
      <c r="A936" s="752" t="s">
        <v>648</v>
      </c>
      <c r="B936" s="753">
        <v>10425</v>
      </c>
      <c r="C936" s="769" t="s">
        <v>1740</v>
      </c>
      <c r="D936" s="755" t="s">
        <v>14</v>
      </c>
      <c r="E936" s="755">
        <v>1</v>
      </c>
      <c r="F936" s="793"/>
      <c r="G936" s="757">
        <f t="shared" ref="G936:G940" si="94">TRUNC(E936*F936,2)</f>
        <v>0</v>
      </c>
    </row>
    <row r="937" spans="1:7" ht="54" x14ac:dyDescent="0.2">
      <c r="A937" s="752" t="s">
        <v>648</v>
      </c>
      <c r="B937" s="753">
        <v>4351</v>
      </c>
      <c r="C937" s="769" t="s">
        <v>1741</v>
      </c>
      <c r="D937" s="755" t="s">
        <v>14</v>
      </c>
      <c r="E937" s="755">
        <v>2</v>
      </c>
      <c r="F937" s="793"/>
      <c r="G937" s="757">
        <f t="shared" si="94"/>
        <v>0</v>
      </c>
    </row>
    <row r="938" spans="1:7" ht="18" x14ac:dyDescent="0.2">
      <c r="A938" s="752" t="s">
        <v>648</v>
      </c>
      <c r="B938" s="753">
        <v>37329</v>
      </c>
      <c r="C938" s="769" t="s">
        <v>1742</v>
      </c>
      <c r="D938" s="755" t="s">
        <v>97</v>
      </c>
      <c r="E938" s="755">
        <v>3.04E-2</v>
      </c>
      <c r="F938" s="793"/>
      <c r="G938" s="757">
        <f t="shared" si="94"/>
        <v>0</v>
      </c>
    </row>
    <row r="939" spans="1:7" ht="36" x14ac:dyDescent="0.2">
      <c r="A939" s="752" t="s">
        <v>116</v>
      </c>
      <c r="B939" s="753">
        <v>88267</v>
      </c>
      <c r="C939" s="769" t="s">
        <v>670</v>
      </c>
      <c r="D939" s="755" t="s">
        <v>95</v>
      </c>
      <c r="E939" s="755">
        <v>0.38700000000000001</v>
      </c>
      <c r="F939" s="793"/>
      <c r="G939" s="757">
        <f t="shared" si="94"/>
        <v>0</v>
      </c>
    </row>
    <row r="940" spans="1:7" ht="18" x14ac:dyDescent="0.2">
      <c r="A940" s="752" t="s">
        <v>116</v>
      </c>
      <c r="B940" s="753">
        <v>88316</v>
      </c>
      <c r="C940" s="769" t="s">
        <v>674</v>
      </c>
      <c r="D940" s="755" t="s">
        <v>95</v>
      </c>
      <c r="E940" s="755">
        <v>0.18859999999999999</v>
      </c>
      <c r="F940" s="793"/>
      <c r="G940" s="757">
        <f t="shared" si="94"/>
        <v>0</v>
      </c>
    </row>
    <row r="941" spans="1:7" ht="18" x14ac:dyDescent="0.2">
      <c r="A941" s="759" t="s">
        <v>147</v>
      </c>
      <c r="B941" s="760"/>
      <c r="C941" s="760"/>
      <c r="D941" s="760"/>
      <c r="E941" s="760"/>
      <c r="F941" s="761"/>
      <c r="G941" s="762">
        <f>SUM(G936:G940)</f>
        <v>0</v>
      </c>
    </row>
    <row r="942" spans="1:7" x14ac:dyDescent="0.2">
      <c r="A942" s="766"/>
      <c r="B942" s="767"/>
      <c r="C942" s="767"/>
      <c r="D942" s="767"/>
      <c r="E942" s="767"/>
      <c r="F942" s="767"/>
      <c r="G942" s="768"/>
    </row>
    <row r="943" spans="1:7" ht="36" x14ac:dyDescent="0.25">
      <c r="A943" s="740" t="s">
        <v>198</v>
      </c>
      <c r="B943" s="741" t="s">
        <v>454</v>
      </c>
      <c r="C943" s="765" t="s">
        <v>1035</v>
      </c>
      <c r="D943" s="743" t="s">
        <v>775</v>
      </c>
      <c r="E943" s="744"/>
      <c r="F943" s="745"/>
      <c r="G943" s="746">
        <f>G950</f>
        <v>0</v>
      </c>
    </row>
    <row r="944" spans="1:7" ht="18" x14ac:dyDescent="0.2">
      <c r="A944" s="747"/>
      <c r="B944" s="748"/>
      <c r="C944" s="748"/>
      <c r="D944" s="748"/>
      <c r="E944" s="748"/>
      <c r="F944" s="748"/>
      <c r="G944" s="749"/>
    </row>
    <row r="945" spans="1:7" ht="18" x14ac:dyDescent="0.2">
      <c r="A945" s="750" t="s">
        <v>142</v>
      </c>
      <c r="B945" s="751"/>
      <c r="C945" s="748" t="s">
        <v>94</v>
      </c>
      <c r="D945" s="748" t="s">
        <v>143</v>
      </c>
      <c r="E945" s="748" t="s">
        <v>144</v>
      </c>
      <c r="F945" s="748" t="s">
        <v>145</v>
      </c>
      <c r="G945" s="749" t="s">
        <v>146</v>
      </c>
    </row>
    <row r="946" spans="1:7" ht="36" x14ac:dyDescent="0.2">
      <c r="A946" s="752" t="s">
        <v>648</v>
      </c>
      <c r="B946" s="753">
        <v>1743</v>
      </c>
      <c r="C946" s="769" t="s">
        <v>1743</v>
      </c>
      <c r="D946" s="755" t="s">
        <v>14</v>
      </c>
      <c r="E946" s="755">
        <v>1</v>
      </c>
      <c r="F946" s="793"/>
      <c r="G946" s="757">
        <f t="shared" ref="G946:G949" si="95">TRUNC(E946*F946,2)</f>
        <v>0</v>
      </c>
    </row>
    <row r="947" spans="1:7" ht="18" x14ac:dyDescent="0.2">
      <c r="A947" s="752" t="s">
        <v>648</v>
      </c>
      <c r="B947" s="753">
        <v>4823</v>
      </c>
      <c r="C947" s="769" t="s">
        <v>1744</v>
      </c>
      <c r="D947" s="755" t="s">
        <v>97</v>
      </c>
      <c r="E947" s="755">
        <v>0.2974</v>
      </c>
      <c r="F947" s="793"/>
      <c r="G947" s="757">
        <f t="shared" si="95"/>
        <v>0</v>
      </c>
    </row>
    <row r="948" spans="1:7" ht="36" x14ac:dyDescent="0.2">
      <c r="A948" s="752" t="s">
        <v>116</v>
      </c>
      <c r="B948" s="753">
        <v>88274</v>
      </c>
      <c r="C948" s="769" t="s">
        <v>701</v>
      </c>
      <c r="D948" s="755" t="s">
        <v>95</v>
      </c>
      <c r="E948" s="755">
        <v>0.47739999999999999</v>
      </c>
      <c r="F948" s="793"/>
      <c r="G948" s="757">
        <f t="shared" si="95"/>
        <v>0</v>
      </c>
    </row>
    <row r="949" spans="1:7" ht="18" x14ac:dyDescent="0.2">
      <c r="A949" s="752" t="s">
        <v>116</v>
      </c>
      <c r="B949" s="753">
        <v>88316</v>
      </c>
      <c r="C949" s="769" t="s">
        <v>674</v>
      </c>
      <c r="D949" s="755" t="s">
        <v>95</v>
      </c>
      <c r="E949" s="755">
        <v>0.15040000000000001</v>
      </c>
      <c r="F949" s="793"/>
      <c r="G949" s="757">
        <f t="shared" si="95"/>
        <v>0</v>
      </c>
    </row>
    <row r="950" spans="1:7" ht="18" x14ac:dyDescent="0.2">
      <c r="A950" s="759" t="s">
        <v>147</v>
      </c>
      <c r="B950" s="760"/>
      <c r="C950" s="760"/>
      <c r="D950" s="760"/>
      <c r="E950" s="760"/>
      <c r="F950" s="761"/>
      <c r="G950" s="762">
        <f>SUM(G946:G949)</f>
        <v>0</v>
      </c>
    </row>
    <row r="951" spans="1:7" x14ac:dyDescent="0.2">
      <c r="A951" s="766"/>
      <c r="B951" s="767"/>
      <c r="C951" s="767"/>
      <c r="D951" s="767"/>
      <c r="E951" s="767"/>
      <c r="F951" s="767"/>
      <c r="G951" s="768"/>
    </row>
    <row r="952" spans="1:7" ht="36" x14ac:dyDescent="0.25">
      <c r="A952" s="740" t="s">
        <v>198</v>
      </c>
      <c r="B952" s="741" t="s">
        <v>455</v>
      </c>
      <c r="C952" s="765" t="s">
        <v>1036</v>
      </c>
      <c r="D952" s="743" t="s">
        <v>775</v>
      </c>
      <c r="E952" s="744"/>
      <c r="F952" s="745"/>
      <c r="G952" s="746">
        <f>G959</f>
        <v>0</v>
      </c>
    </row>
    <row r="953" spans="1:7" ht="18" x14ac:dyDescent="0.2">
      <c r="A953" s="747"/>
      <c r="B953" s="748"/>
      <c r="C953" s="748"/>
      <c r="D953" s="748"/>
      <c r="E953" s="748"/>
      <c r="F953" s="748"/>
      <c r="G953" s="749"/>
    </row>
    <row r="954" spans="1:7" ht="18" x14ac:dyDescent="0.2">
      <c r="A954" s="750" t="s">
        <v>142</v>
      </c>
      <c r="B954" s="751"/>
      <c r="C954" s="748" t="s">
        <v>94</v>
      </c>
      <c r="D954" s="748" t="s">
        <v>143</v>
      </c>
      <c r="E954" s="748" t="s">
        <v>144</v>
      </c>
      <c r="F954" s="748" t="s">
        <v>145</v>
      </c>
      <c r="G954" s="749" t="s">
        <v>146</v>
      </c>
    </row>
    <row r="955" spans="1:7" ht="18" x14ac:dyDescent="0.2">
      <c r="A955" s="752" t="s">
        <v>648</v>
      </c>
      <c r="B955" s="753">
        <v>3146</v>
      </c>
      <c r="C955" s="769" t="s">
        <v>1738</v>
      </c>
      <c r="D955" s="755" t="s">
        <v>14</v>
      </c>
      <c r="E955" s="755">
        <v>2.1000000000000001E-2</v>
      </c>
      <c r="F955" s="793"/>
      <c r="G955" s="757">
        <f t="shared" ref="G955:G958" si="96">TRUNC(E955*F955,2)</f>
        <v>0</v>
      </c>
    </row>
    <row r="956" spans="1:7" ht="36" x14ac:dyDescent="0.2">
      <c r="A956" s="752" t="s">
        <v>648</v>
      </c>
      <c r="B956" s="753">
        <v>36791</v>
      </c>
      <c r="C956" s="769" t="s">
        <v>1745</v>
      </c>
      <c r="D956" s="755" t="s">
        <v>14</v>
      </c>
      <c r="E956" s="755">
        <v>1</v>
      </c>
      <c r="F956" s="793"/>
      <c r="G956" s="757">
        <f t="shared" si="96"/>
        <v>0</v>
      </c>
    </row>
    <row r="957" spans="1:7" ht="36" x14ac:dyDescent="0.2">
      <c r="A957" s="752" t="s">
        <v>116</v>
      </c>
      <c r="B957" s="753">
        <v>88267</v>
      </c>
      <c r="C957" s="769" t="s">
        <v>670</v>
      </c>
      <c r="D957" s="755" t="s">
        <v>95</v>
      </c>
      <c r="E957" s="755">
        <v>9.6000000000000002E-2</v>
      </c>
      <c r="F957" s="793"/>
      <c r="G957" s="757">
        <f t="shared" si="96"/>
        <v>0</v>
      </c>
    </row>
    <row r="958" spans="1:7" ht="18" x14ac:dyDescent="0.2">
      <c r="A958" s="752" t="s">
        <v>116</v>
      </c>
      <c r="B958" s="753">
        <v>88316</v>
      </c>
      <c r="C958" s="769" t="s">
        <v>674</v>
      </c>
      <c r="D958" s="755" t="s">
        <v>95</v>
      </c>
      <c r="E958" s="755">
        <v>3.0300000000000001E-2</v>
      </c>
      <c r="F958" s="793"/>
      <c r="G958" s="757">
        <f t="shared" si="96"/>
        <v>0</v>
      </c>
    </row>
    <row r="959" spans="1:7" ht="18" x14ac:dyDescent="0.2">
      <c r="A959" s="759" t="s">
        <v>147</v>
      </c>
      <c r="B959" s="760"/>
      <c r="C959" s="760"/>
      <c r="D959" s="760"/>
      <c r="E959" s="760"/>
      <c r="F959" s="761"/>
      <c r="G959" s="762">
        <f>SUM(G955:G958)</f>
        <v>0</v>
      </c>
    </row>
    <row r="960" spans="1:7" x14ac:dyDescent="0.2">
      <c r="A960" s="766"/>
      <c r="B960" s="767"/>
      <c r="C960" s="767"/>
      <c r="D960" s="767"/>
      <c r="E960" s="767"/>
      <c r="F960" s="767"/>
      <c r="G960" s="768"/>
    </row>
    <row r="961" spans="1:7" ht="36" x14ac:dyDescent="0.25">
      <c r="A961" s="740" t="s">
        <v>198</v>
      </c>
      <c r="B961" s="741" t="s">
        <v>456</v>
      </c>
      <c r="C961" s="765" t="s">
        <v>457</v>
      </c>
      <c r="D961" s="743" t="s">
        <v>1037</v>
      </c>
      <c r="E961" s="744"/>
      <c r="F961" s="745"/>
      <c r="G961" s="746">
        <f>G967</f>
        <v>0</v>
      </c>
    </row>
    <row r="962" spans="1:7" ht="18" x14ac:dyDescent="0.2">
      <c r="A962" s="747"/>
      <c r="B962" s="748"/>
      <c r="C962" s="748"/>
      <c r="D962" s="748"/>
      <c r="E962" s="748"/>
      <c r="F962" s="748"/>
      <c r="G962" s="749"/>
    </row>
    <row r="963" spans="1:7" ht="18" x14ac:dyDescent="0.2">
      <c r="A963" s="750" t="s">
        <v>142</v>
      </c>
      <c r="B963" s="751"/>
      <c r="C963" s="748" t="s">
        <v>94</v>
      </c>
      <c r="D963" s="748" t="s">
        <v>143</v>
      </c>
      <c r="E963" s="748" t="s">
        <v>144</v>
      </c>
      <c r="F963" s="748" t="s">
        <v>145</v>
      </c>
      <c r="G963" s="749" t="s">
        <v>146</v>
      </c>
    </row>
    <row r="964" spans="1:7" ht="36" x14ac:dyDescent="0.2">
      <c r="A964" s="752" t="s">
        <v>648</v>
      </c>
      <c r="B964" s="753">
        <v>11777</v>
      </c>
      <c r="C964" s="769" t="s">
        <v>1746</v>
      </c>
      <c r="D964" s="755" t="s">
        <v>14</v>
      </c>
      <c r="E964" s="755">
        <v>1</v>
      </c>
      <c r="F964" s="793"/>
      <c r="G964" s="757">
        <f t="shared" ref="G964:G966" si="97">TRUNC(E964*F964,2)</f>
        <v>0</v>
      </c>
    </row>
    <row r="965" spans="1:7" ht="18" x14ac:dyDescent="0.2">
      <c r="A965" s="752" t="s">
        <v>116</v>
      </c>
      <c r="B965" s="753">
        <v>88247</v>
      </c>
      <c r="C965" s="769" t="s">
        <v>716</v>
      </c>
      <c r="D965" s="755" t="s">
        <v>95</v>
      </c>
      <c r="E965" s="755">
        <v>0.5</v>
      </c>
      <c r="F965" s="793"/>
      <c r="G965" s="757">
        <f t="shared" si="97"/>
        <v>0</v>
      </c>
    </row>
    <row r="966" spans="1:7" ht="18" x14ac:dyDescent="0.2">
      <c r="A966" s="752" t="s">
        <v>116</v>
      </c>
      <c r="B966" s="753">
        <v>88264</v>
      </c>
      <c r="C966" s="769" t="s">
        <v>712</v>
      </c>
      <c r="D966" s="755" t="s">
        <v>95</v>
      </c>
      <c r="E966" s="755">
        <v>0.5</v>
      </c>
      <c r="F966" s="793"/>
      <c r="G966" s="757">
        <f t="shared" si="97"/>
        <v>0</v>
      </c>
    </row>
    <row r="967" spans="1:7" ht="18" x14ac:dyDescent="0.2">
      <c r="A967" s="759" t="s">
        <v>147</v>
      </c>
      <c r="B967" s="760"/>
      <c r="C967" s="760"/>
      <c r="D967" s="760"/>
      <c r="E967" s="760"/>
      <c r="F967" s="761"/>
      <c r="G967" s="762">
        <f>SUM(G964:G966)</f>
        <v>0</v>
      </c>
    </row>
    <row r="968" spans="1:7" x14ac:dyDescent="0.2">
      <c r="A968" s="766"/>
      <c r="B968" s="767"/>
      <c r="C968" s="767"/>
      <c r="D968" s="767"/>
      <c r="E968" s="767"/>
      <c r="F968" s="767"/>
      <c r="G968" s="768"/>
    </row>
    <row r="969" spans="1:7" ht="36" x14ac:dyDescent="0.25">
      <c r="A969" s="740" t="s">
        <v>198</v>
      </c>
      <c r="B969" s="741" t="s">
        <v>458</v>
      </c>
      <c r="C969" s="765" t="s">
        <v>1038</v>
      </c>
      <c r="D969" s="743" t="s">
        <v>775</v>
      </c>
      <c r="E969" s="744"/>
      <c r="F969" s="745"/>
      <c r="G969" s="746">
        <f>G976</f>
        <v>0</v>
      </c>
    </row>
    <row r="970" spans="1:7" ht="18" x14ac:dyDescent="0.2">
      <c r="A970" s="747"/>
      <c r="B970" s="748"/>
      <c r="C970" s="748"/>
      <c r="D970" s="748"/>
      <c r="E970" s="748"/>
      <c r="F970" s="748"/>
      <c r="G970" s="749"/>
    </row>
    <row r="971" spans="1:7" ht="18" x14ac:dyDescent="0.2">
      <c r="A971" s="750" t="s">
        <v>142</v>
      </c>
      <c r="B971" s="751"/>
      <c r="C971" s="748" t="s">
        <v>94</v>
      </c>
      <c r="D971" s="748" t="s">
        <v>143</v>
      </c>
      <c r="E971" s="748" t="s">
        <v>144</v>
      </c>
      <c r="F971" s="748" t="s">
        <v>145</v>
      </c>
      <c r="G971" s="749" t="s">
        <v>146</v>
      </c>
    </row>
    <row r="972" spans="1:7" ht="18" x14ac:dyDescent="0.2">
      <c r="A972" s="752" t="s">
        <v>648</v>
      </c>
      <c r="B972" s="753">
        <v>3146</v>
      </c>
      <c r="C972" s="769" t="s">
        <v>1738</v>
      </c>
      <c r="D972" s="755" t="s">
        <v>14</v>
      </c>
      <c r="E972" s="755">
        <v>4.2000000000000003E-2</v>
      </c>
      <c r="F972" s="793"/>
      <c r="G972" s="757">
        <f t="shared" ref="G972:G975" si="98">TRUNC(E972*F972,2)</f>
        <v>0</v>
      </c>
    </row>
    <row r="973" spans="1:7" ht="36" x14ac:dyDescent="0.2">
      <c r="A973" s="752" t="s">
        <v>648</v>
      </c>
      <c r="B973" s="753">
        <v>44045</v>
      </c>
      <c r="C973" s="769" t="s">
        <v>1747</v>
      </c>
      <c r="D973" s="755" t="s">
        <v>14</v>
      </c>
      <c r="E973" s="755">
        <v>1</v>
      </c>
      <c r="F973" s="793"/>
      <c r="G973" s="757">
        <f t="shared" si="98"/>
        <v>0</v>
      </c>
    </row>
    <row r="974" spans="1:7" ht="36" x14ac:dyDescent="0.2">
      <c r="A974" s="752" t="s">
        <v>116</v>
      </c>
      <c r="B974" s="753">
        <v>88267</v>
      </c>
      <c r="C974" s="769" t="s">
        <v>670</v>
      </c>
      <c r="D974" s="755" t="s">
        <v>95</v>
      </c>
      <c r="E974" s="755">
        <v>0.46300000000000002</v>
      </c>
      <c r="F974" s="793"/>
      <c r="G974" s="757">
        <f t="shared" si="98"/>
        <v>0</v>
      </c>
    </row>
    <row r="975" spans="1:7" ht="18" x14ac:dyDescent="0.2">
      <c r="A975" s="752" t="s">
        <v>116</v>
      </c>
      <c r="B975" s="753">
        <v>88316</v>
      </c>
      <c r="C975" s="769" t="s">
        <v>674</v>
      </c>
      <c r="D975" s="755" t="s">
        <v>95</v>
      </c>
      <c r="E975" s="755">
        <v>0.1459</v>
      </c>
      <c r="F975" s="793"/>
      <c r="G975" s="757">
        <f t="shared" si="98"/>
        <v>0</v>
      </c>
    </row>
    <row r="976" spans="1:7" ht="18" x14ac:dyDescent="0.2">
      <c r="A976" s="759" t="s">
        <v>147</v>
      </c>
      <c r="B976" s="760"/>
      <c r="C976" s="760"/>
      <c r="D976" s="760"/>
      <c r="E976" s="760"/>
      <c r="F976" s="761"/>
      <c r="G976" s="762">
        <f>SUM(G972:G975)</f>
        <v>0</v>
      </c>
    </row>
    <row r="977" spans="1:7" x14ac:dyDescent="0.2">
      <c r="A977" s="766"/>
      <c r="B977" s="767"/>
      <c r="C977" s="767"/>
      <c r="D977" s="767"/>
      <c r="E977" s="767"/>
      <c r="F977" s="767"/>
      <c r="G977" s="768"/>
    </row>
    <row r="978" spans="1:7" ht="36" x14ac:dyDescent="0.25">
      <c r="A978" s="740" t="s">
        <v>198</v>
      </c>
      <c r="B978" s="741" t="s">
        <v>459</v>
      </c>
      <c r="C978" s="765" t="s">
        <v>1039</v>
      </c>
      <c r="D978" s="743" t="s">
        <v>775</v>
      </c>
      <c r="E978" s="744"/>
      <c r="F978" s="745"/>
      <c r="G978" s="746">
        <f>G984</f>
        <v>0</v>
      </c>
    </row>
    <row r="979" spans="1:7" ht="18" x14ac:dyDescent="0.2">
      <c r="A979" s="747"/>
      <c r="B979" s="748"/>
      <c r="C979" s="748"/>
      <c r="D979" s="748"/>
      <c r="E979" s="748"/>
      <c r="F979" s="748"/>
      <c r="G979" s="749"/>
    </row>
    <row r="980" spans="1:7" ht="18" x14ac:dyDescent="0.2">
      <c r="A980" s="750" t="s">
        <v>142</v>
      </c>
      <c r="B980" s="751"/>
      <c r="C980" s="748" t="s">
        <v>94</v>
      </c>
      <c r="D980" s="748" t="s">
        <v>143</v>
      </c>
      <c r="E980" s="748" t="s">
        <v>144</v>
      </c>
      <c r="F980" s="748" t="s">
        <v>145</v>
      </c>
      <c r="G980" s="749" t="s">
        <v>146</v>
      </c>
    </row>
    <row r="981" spans="1:7" ht="36" x14ac:dyDescent="0.2">
      <c r="A981" s="752" t="s">
        <v>116</v>
      </c>
      <c r="B981" s="753">
        <v>88243</v>
      </c>
      <c r="C981" s="769" t="s">
        <v>699</v>
      </c>
      <c r="D981" s="755" t="s">
        <v>95</v>
      </c>
      <c r="E981" s="755">
        <v>0.5</v>
      </c>
      <c r="F981" s="793"/>
      <c r="G981" s="757">
        <f t="shared" ref="G981:G983" si="99">TRUNC(E981*F981,2)</f>
        <v>0</v>
      </c>
    </row>
    <row r="982" spans="1:7" ht="18" x14ac:dyDescent="0.2">
      <c r="A982" s="752" t="s">
        <v>116</v>
      </c>
      <c r="B982" s="753">
        <v>88264</v>
      </c>
      <c r="C982" s="769" t="s">
        <v>712</v>
      </c>
      <c r="D982" s="755" t="s">
        <v>95</v>
      </c>
      <c r="E982" s="755">
        <v>0.5</v>
      </c>
      <c r="F982" s="793"/>
      <c r="G982" s="757">
        <f t="shared" si="99"/>
        <v>0</v>
      </c>
    </row>
    <row r="983" spans="1:7" ht="36" x14ac:dyDescent="0.2">
      <c r="A983" s="752" t="s">
        <v>116</v>
      </c>
      <c r="B983" s="753">
        <v>100860</v>
      </c>
      <c r="C983" s="769" t="s">
        <v>1547</v>
      </c>
      <c r="D983" s="755" t="s">
        <v>14</v>
      </c>
      <c r="E983" s="755">
        <v>1</v>
      </c>
      <c r="F983" s="793"/>
      <c r="G983" s="757">
        <f t="shared" si="99"/>
        <v>0</v>
      </c>
    </row>
    <row r="984" spans="1:7" ht="18" x14ac:dyDescent="0.2">
      <c r="A984" s="759" t="s">
        <v>147</v>
      </c>
      <c r="B984" s="760"/>
      <c r="C984" s="760"/>
      <c r="D984" s="760"/>
      <c r="E984" s="760"/>
      <c r="F984" s="761"/>
      <c r="G984" s="762">
        <f>SUM(G981:G983)</f>
        <v>0</v>
      </c>
    </row>
    <row r="985" spans="1:7" x14ac:dyDescent="0.2">
      <c r="A985" s="766"/>
      <c r="B985" s="767"/>
      <c r="C985" s="767"/>
      <c r="D985" s="767"/>
      <c r="E985" s="767"/>
      <c r="F985" s="767"/>
      <c r="G985" s="768"/>
    </row>
    <row r="986" spans="1:7" ht="36" x14ac:dyDescent="0.25">
      <c r="A986" s="740" t="s">
        <v>198</v>
      </c>
      <c r="B986" s="741" t="s">
        <v>1040</v>
      </c>
      <c r="C986" s="765" t="s">
        <v>1041</v>
      </c>
      <c r="D986" s="743" t="s">
        <v>775</v>
      </c>
      <c r="E986" s="744"/>
      <c r="F986" s="745"/>
      <c r="G986" s="746">
        <f>G993</f>
        <v>0</v>
      </c>
    </row>
    <row r="987" spans="1:7" ht="18" x14ac:dyDescent="0.2">
      <c r="A987" s="747"/>
      <c r="B987" s="748"/>
      <c r="C987" s="748"/>
      <c r="D987" s="748"/>
      <c r="E987" s="748"/>
      <c r="F987" s="748"/>
      <c r="G987" s="749"/>
    </row>
    <row r="988" spans="1:7" ht="18" x14ac:dyDescent="0.2">
      <c r="A988" s="750" t="s">
        <v>142</v>
      </c>
      <c r="B988" s="751"/>
      <c r="C988" s="748" t="s">
        <v>94</v>
      </c>
      <c r="D988" s="748" t="s">
        <v>143</v>
      </c>
      <c r="E988" s="748" t="s">
        <v>144</v>
      </c>
      <c r="F988" s="748" t="s">
        <v>145</v>
      </c>
      <c r="G988" s="749" t="s">
        <v>146</v>
      </c>
    </row>
    <row r="989" spans="1:7" ht="18" x14ac:dyDescent="0.2">
      <c r="A989" s="752" t="s">
        <v>648</v>
      </c>
      <c r="B989" s="753">
        <v>1370</v>
      </c>
      <c r="C989" s="769" t="s">
        <v>1748</v>
      </c>
      <c r="D989" s="755" t="s">
        <v>14</v>
      </c>
      <c r="E989" s="755">
        <v>1</v>
      </c>
      <c r="F989" s="793"/>
      <c r="G989" s="757">
        <f t="shared" ref="G989:G992" si="100">TRUNC(E989*F989,2)</f>
        <v>0</v>
      </c>
    </row>
    <row r="990" spans="1:7" ht="18" x14ac:dyDescent="0.2">
      <c r="A990" s="752" t="s">
        <v>648</v>
      </c>
      <c r="B990" s="753">
        <v>3146</v>
      </c>
      <c r="C990" s="769" t="s">
        <v>1738</v>
      </c>
      <c r="D990" s="755" t="s">
        <v>14</v>
      </c>
      <c r="E990" s="755">
        <v>2.1000000000000001E-2</v>
      </c>
      <c r="F990" s="793"/>
      <c r="G990" s="757">
        <f t="shared" si="100"/>
        <v>0</v>
      </c>
    </row>
    <row r="991" spans="1:7" ht="36" x14ac:dyDescent="0.2">
      <c r="A991" s="752" t="s">
        <v>116</v>
      </c>
      <c r="B991" s="753">
        <v>88267</v>
      </c>
      <c r="C991" s="769" t="s">
        <v>670</v>
      </c>
      <c r="D991" s="755" t="s">
        <v>95</v>
      </c>
      <c r="E991" s="755">
        <v>0.1525</v>
      </c>
      <c r="F991" s="793"/>
      <c r="G991" s="757">
        <f t="shared" si="100"/>
        <v>0</v>
      </c>
    </row>
    <row r="992" spans="1:7" ht="18" x14ac:dyDescent="0.2">
      <c r="A992" s="752" t="s">
        <v>116</v>
      </c>
      <c r="B992" s="753">
        <v>88316</v>
      </c>
      <c r="C992" s="769" t="s">
        <v>674</v>
      </c>
      <c r="D992" s="755" t="s">
        <v>95</v>
      </c>
      <c r="E992" s="755">
        <v>4.8099999999999997E-2</v>
      </c>
      <c r="F992" s="793"/>
      <c r="G992" s="757">
        <f t="shared" si="100"/>
        <v>0</v>
      </c>
    </row>
    <row r="993" spans="1:7" ht="18" x14ac:dyDescent="0.2">
      <c r="A993" s="759" t="s">
        <v>147</v>
      </c>
      <c r="B993" s="760"/>
      <c r="C993" s="760"/>
      <c r="D993" s="760"/>
      <c r="E993" s="760"/>
      <c r="F993" s="761"/>
      <c r="G993" s="762">
        <f>SUM(G989:G992)</f>
        <v>0</v>
      </c>
    </row>
    <row r="994" spans="1:7" x14ac:dyDescent="0.2">
      <c r="A994" s="766"/>
      <c r="B994" s="767"/>
      <c r="C994" s="767"/>
      <c r="D994" s="767"/>
      <c r="E994" s="767"/>
      <c r="F994" s="767"/>
      <c r="G994" s="768"/>
    </row>
    <row r="995" spans="1:7" ht="36" x14ac:dyDescent="0.25">
      <c r="A995" s="740" t="s">
        <v>198</v>
      </c>
      <c r="B995" s="741" t="s">
        <v>460</v>
      </c>
      <c r="C995" s="765" t="s">
        <v>1042</v>
      </c>
      <c r="D995" s="743" t="s">
        <v>775</v>
      </c>
      <c r="E995" s="744"/>
      <c r="F995" s="745"/>
      <c r="G995" s="746">
        <f>G1002</f>
        <v>0</v>
      </c>
    </row>
    <row r="996" spans="1:7" ht="18" x14ac:dyDescent="0.2">
      <c r="A996" s="747"/>
      <c r="B996" s="748"/>
      <c r="C996" s="748"/>
      <c r="D996" s="748"/>
      <c r="E996" s="748"/>
      <c r="F996" s="748"/>
      <c r="G996" s="749"/>
    </row>
    <row r="997" spans="1:7" ht="18" x14ac:dyDescent="0.2">
      <c r="A997" s="750" t="s">
        <v>142</v>
      </c>
      <c r="B997" s="751"/>
      <c r="C997" s="748" t="s">
        <v>94</v>
      </c>
      <c r="D997" s="748" t="s">
        <v>143</v>
      </c>
      <c r="E997" s="748" t="s">
        <v>144</v>
      </c>
      <c r="F997" s="748" t="s">
        <v>145</v>
      </c>
      <c r="G997" s="749" t="s">
        <v>146</v>
      </c>
    </row>
    <row r="998" spans="1:7" ht="36" x14ac:dyDescent="0.2">
      <c r="A998" s="752" t="s">
        <v>648</v>
      </c>
      <c r="B998" s="753">
        <v>36204</v>
      </c>
      <c r="C998" s="769" t="s">
        <v>1749</v>
      </c>
      <c r="D998" s="755" t="s">
        <v>14</v>
      </c>
      <c r="E998" s="755">
        <v>0.66669999999999996</v>
      </c>
      <c r="F998" s="793"/>
      <c r="G998" s="757">
        <f t="shared" ref="G998:G1001" si="101">TRUNC(E998*F998,2)</f>
        <v>0</v>
      </c>
    </row>
    <row r="999" spans="1:7" ht="54" x14ac:dyDescent="0.2">
      <c r="A999" s="752" t="s">
        <v>648</v>
      </c>
      <c r="B999" s="753">
        <v>4351</v>
      </c>
      <c r="C999" s="769" t="s">
        <v>1741</v>
      </c>
      <c r="D999" s="755" t="s">
        <v>14</v>
      </c>
      <c r="E999" s="755">
        <v>6</v>
      </c>
      <c r="F999" s="793"/>
      <c r="G999" s="757">
        <f t="shared" si="101"/>
        <v>0</v>
      </c>
    </row>
    <row r="1000" spans="1:7" ht="36" x14ac:dyDescent="0.2">
      <c r="A1000" s="752" t="s">
        <v>116</v>
      </c>
      <c r="B1000" s="753">
        <v>88267</v>
      </c>
      <c r="C1000" s="769" t="s">
        <v>670</v>
      </c>
      <c r="D1000" s="755" t="s">
        <v>95</v>
      </c>
      <c r="E1000" s="755">
        <v>0.94850000000000001</v>
      </c>
      <c r="F1000" s="793"/>
      <c r="G1000" s="757">
        <f t="shared" si="101"/>
        <v>0</v>
      </c>
    </row>
    <row r="1001" spans="1:7" ht="18" x14ac:dyDescent="0.2">
      <c r="A1001" s="752" t="s">
        <v>116</v>
      </c>
      <c r="B1001" s="753">
        <v>88316</v>
      </c>
      <c r="C1001" s="769" t="s">
        <v>674</v>
      </c>
      <c r="D1001" s="755" t="s">
        <v>95</v>
      </c>
      <c r="E1001" s="755">
        <v>0.29880000000000001</v>
      </c>
      <c r="F1001" s="793"/>
      <c r="G1001" s="757">
        <f t="shared" si="101"/>
        <v>0</v>
      </c>
    </row>
    <row r="1002" spans="1:7" ht="18" x14ac:dyDescent="0.2">
      <c r="A1002" s="759" t="s">
        <v>147</v>
      </c>
      <c r="B1002" s="760"/>
      <c r="C1002" s="760"/>
      <c r="D1002" s="760"/>
      <c r="E1002" s="760"/>
      <c r="F1002" s="761"/>
      <c r="G1002" s="762">
        <f>SUM(G998:G1001)</f>
        <v>0</v>
      </c>
    </row>
    <row r="1003" spans="1:7" x14ac:dyDescent="0.2">
      <c r="A1003" s="766"/>
      <c r="B1003" s="767"/>
      <c r="C1003" s="767"/>
      <c r="D1003" s="767"/>
      <c r="E1003" s="767"/>
      <c r="F1003" s="767"/>
      <c r="G1003" s="768"/>
    </row>
    <row r="1004" spans="1:7" ht="36" x14ac:dyDescent="0.25">
      <c r="A1004" s="740" t="s">
        <v>198</v>
      </c>
      <c r="B1004" s="741" t="s">
        <v>462</v>
      </c>
      <c r="C1004" s="765" t="s">
        <v>1043</v>
      </c>
      <c r="D1004" s="743" t="s">
        <v>775</v>
      </c>
      <c r="E1004" s="744"/>
      <c r="F1004" s="745"/>
      <c r="G1004" s="746">
        <f>G1010</f>
        <v>0</v>
      </c>
    </row>
    <row r="1005" spans="1:7" ht="18" x14ac:dyDescent="0.2">
      <c r="A1005" s="747"/>
      <c r="B1005" s="748"/>
      <c r="C1005" s="748"/>
      <c r="D1005" s="748"/>
      <c r="E1005" s="748"/>
      <c r="F1005" s="748"/>
      <c r="G1005" s="749"/>
    </row>
    <row r="1006" spans="1:7" ht="18" x14ac:dyDescent="0.2">
      <c r="A1006" s="750" t="s">
        <v>142</v>
      </c>
      <c r="B1006" s="751"/>
      <c r="C1006" s="748" t="s">
        <v>94</v>
      </c>
      <c r="D1006" s="748" t="s">
        <v>143</v>
      </c>
      <c r="E1006" s="748" t="s">
        <v>144</v>
      </c>
      <c r="F1006" s="748" t="s">
        <v>145</v>
      </c>
      <c r="G1006" s="749" t="s">
        <v>146</v>
      </c>
    </row>
    <row r="1007" spans="1:7" ht="36" x14ac:dyDescent="0.2">
      <c r="A1007" s="752" t="s">
        <v>648</v>
      </c>
      <c r="B1007" s="753">
        <v>37401</v>
      </c>
      <c r="C1007" s="769" t="s">
        <v>463</v>
      </c>
      <c r="D1007" s="755" t="s">
        <v>14</v>
      </c>
      <c r="E1007" s="755">
        <v>1</v>
      </c>
      <c r="F1007" s="793"/>
      <c r="G1007" s="757">
        <f t="shared" ref="G1007:G1009" si="102">TRUNC(E1007*F1007,2)</f>
        <v>0</v>
      </c>
    </row>
    <row r="1008" spans="1:7" ht="36" x14ac:dyDescent="0.2">
      <c r="A1008" s="752" t="s">
        <v>116</v>
      </c>
      <c r="B1008" s="753" t="s">
        <v>669</v>
      </c>
      <c r="C1008" s="769" t="s">
        <v>670</v>
      </c>
      <c r="D1008" s="755" t="s">
        <v>95</v>
      </c>
      <c r="E1008" s="755">
        <v>0.31619999999999998</v>
      </c>
      <c r="F1008" s="793"/>
      <c r="G1008" s="757">
        <f t="shared" si="102"/>
        <v>0</v>
      </c>
    </row>
    <row r="1009" spans="1:7" ht="18" x14ac:dyDescent="0.2">
      <c r="A1009" s="752" t="s">
        <v>116</v>
      </c>
      <c r="B1009" s="753" t="s">
        <v>673</v>
      </c>
      <c r="C1009" s="769" t="s">
        <v>674</v>
      </c>
      <c r="D1009" s="755" t="s">
        <v>95</v>
      </c>
      <c r="E1009" s="755">
        <v>9.9599999999999994E-2</v>
      </c>
      <c r="F1009" s="793"/>
      <c r="G1009" s="757">
        <f t="shared" si="102"/>
        <v>0</v>
      </c>
    </row>
    <row r="1010" spans="1:7" ht="18" x14ac:dyDescent="0.2">
      <c r="A1010" s="759" t="s">
        <v>147</v>
      </c>
      <c r="B1010" s="760"/>
      <c r="C1010" s="760"/>
      <c r="D1010" s="760"/>
      <c r="E1010" s="760"/>
      <c r="F1010" s="761"/>
      <c r="G1010" s="762">
        <f>SUM(G1007:G1009)</f>
        <v>0</v>
      </c>
    </row>
    <row r="1011" spans="1:7" x14ac:dyDescent="0.2">
      <c r="A1011" s="766"/>
      <c r="B1011" s="767"/>
      <c r="C1011" s="767"/>
      <c r="D1011" s="767"/>
      <c r="E1011" s="767"/>
      <c r="F1011" s="767"/>
      <c r="G1011" s="768"/>
    </row>
    <row r="1012" spans="1:7" ht="36" x14ac:dyDescent="0.25">
      <c r="A1012" s="740" t="s">
        <v>198</v>
      </c>
      <c r="B1012" s="741" t="s">
        <v>464</v>
      </c>
      <c r="C1012" s="765" t="s">
        <v>1044</v>
      </c>
      <c r="D1012" s="743" t="s">
        <v>775</v>
      </c>
      <c r="E1012" s="744"/>
      <c r="F1012" s="745"/>
      <c r="G1012" s="746">
        <f>G1018</f>
        <v>0</v>
      </c>
    </row>
    <row r="1013" spans="1:7" ht="18" x14ac:dyDescent="0.2">
      <c r="A1013" s="747"/>
      <c r="B1013" s="748"/>
      <c r="C1013" s="748"/>
      <c r="D1013" s="748"/>
      <c r="E1013" s="748"/>
      <c r="F1013" s="748"/>
      <c r="G1013" s="749"/>
    </row>
    <row r="1014" spans="1:7" ht="18" x14ac:dyDescent="0.2">
      <c r="A1014" s="750" t="s">
        <v>142</v>
      </c>
      <c r="B1014" s="751"/>
      <c r="C1014" s="748" t="s">
        <v>94</v>
      </c>
      <c r="D1014" s="748" t="s">
        <v>143</v>
      </c>
      <c r="E1014" s="748" t="s">
        <v>144</v>
      </c>
      <c r="F1014" s="748" t="s">
        <v>145</v>
      </c>
      <c r="G1014" s="749" t="s">
        <v>146</v>
      </c>
    </row>
    <row r="1015" spans="1:7" ht="36" x14ac:dyDescent="0.2">
      <c r="A1015" s="752" t="s">
        <v>648</v>
      </c>
      <c r="B1015" s="753">
        <v>37400</v>
      </c>
      <c r="C1015" s="769" t="s">
        <v>465</v>
      </c>
      <c r="D1015" s="755" t="s">
        <v>14</v>
      </c>
      <c r="E1015" s="755">
        <v>1</v>
      </c>
      <c r="F1015" s="793"/>
      <c r="G1015" s="757">
        <f t="shared" ref="G1015:G1017" si="103">TRUNC(E1015*F1015,2)</f>
        <v>0</v>
      </c>
    </row>
    <row r="1016" spans="1:7" ht="36" x14ac:dyDescent="0.2">
      <c r="A1016" s="752" t="s">
        <v>116</v>
      </c>
      <c r="B1016" s="753">
        <v>88267</v>
      </c>
      <c r="C1016" s="769" t="s">
        <v>670</v>
      </c>
      <c r="D1016" s="755" t="s">
        <v>95</v>
      </c>
      <c r="E1016" s="755">
        <v>0.31619999999999998</v>
      </c>
      <c r="F1016" s="793"/>
      <c r="G1016" s="757">
        <f t="shared" si="103"/>
        <v>0</v>
      </c>
    </row>
    <row r="1017" spans="1:7" ht="18" x14ac:dyDescent="0.2">
      <c r="A1017" s="752" t="s">
        <v>116</v>
      </c>
      <c r="B1017" s="753">
        <v>88316</v>
      </c>
      <c r="C1017" s="769" t="s">
        <v>674</v>
      </c>
      <c r="D1017" s="755" t="s">
        <v>95</v>
      </c>
      <c r="E1017" s="755">
        <v>9.9599999999999994E-2</v>
      </c>
      <c r="F1017" s="793"/>
      <c r="G1017" s="757">
        <f t="shared" si="103"/>
        <v>0</v>
      </c>
    </row>
    <row r="1018" spans="1:7" ht="18" x14ac:dyDescent="0.2">
      <c r="A1018" s="759" t="s">
        <v>147</v>
      </c>
      <c r="B1018" s="760"/>
      <c r="C1018" s="760"/>
      <c r="D1018" s="760"/>
      <c r="E1018" s="760"/>
      <c r="F1018" s="761"/>
      <c r="G1018" s="762">
        <f>SUM(G1015:G1017)</f>
        <v>0</v>
      </c>
    </row>
    <row r="1019" spans="1:7" x14ac:dyDescent="0.2">
      <c r="A1019" s="766"/>
      <c r="B1019" s="767"/>
      <c r="C1019" s="767"/>
      <c r="D1019" s="767"/>
      <c r="E1019" s="767"/>
      <c r="F1019" s="767"/>
      <c r="G1019" s="768"/>
    </row>
    <row r="1020" spans="1:7" ht="54" x14ac:dyDescent="0.25">
      <c r="A1020" s="740" t="s">
        <v>198</v>
      </c>
      <c r="B1020" s="741" t="s">
        <v>466</v>
      </c>
      <c r="C1020" s="765" t="s">
        <v>1045</v>
      </c>
      <c r="D1020" s="743" t="s">
        <v>837</v>
      </c>
      <c r="E1020" s="744"/>
      <c r="F1020" s="745"/>
      <c r="G1020" s="746">
        <f>G1027</f>
        <v>0</v>
      </c>
    </row>
    <row r="1021" spans="1:7" ht="18" x14ac:dyDescent="0.2">
      <c r="A1021" s="747"/>
      <c r="B1021" s="748"/>
      <c r="C1021" s="748"/>
      <c r="D1021" s="748"/>
      <c r="E1021" s="748"/>
      <c r="F1021" s="748"/>
      <c r="G1021" s="749"/>
    </row>
    <row r="1022" spans="1:7" ht="18" x14ac:dyDescent="0.2">
      <c r="A1022" s="750" t="s">
        <v>142</v>
      </c>
      <c r="B1022" s="751"/>
      <c r="C1022" s="748" t="s">
        <v>94</v>
      </c>
      <c r="D1022" s="748" t="s">
        <v>143</v>
      </c>
      <c r="E1022" s="748" t="s">
        <v>144</v>
      </c>
      <c r="F1022" s="748" t="s">
        <v>145</v>
      </c>
      <c r="G1022" s="749" t="s">
        <v>146</v>
      </c>
    </row>
    <row r="1023" spans="1:7" ht="54" x14ac:dyDescent="0.2">
      <c r="A1023" s="752" t="s">
        <v>648</v>
      </c>
      <c r="B1023" s="753">
        <v>11950</v>
      </c>
      <c r="C1023" s="769" t="s">
        <v>1750</v>
      </c>
      <c r="D1023" s="755" t="s">
        <v>14</v>
      </c>
      <c r="E1023" s="755">
        <v>9.6959999999999997</v>
      </c>
      <c r="F1023" s="793"/>
      <c r="G1023" s="757">
        <f t="shared" ref="G1023:G1026" si="104">TRUNC(E1023*F1023,2)</f>
        <v>0</v>
      </c>
    </row>
    <row r="1024" spans="1:7" ht="18" x14ac:dyDescent="0.2">
      <c r="A1024" s="752" t="s">
        <v>648</v>
      </c>
      <c r="B1024" s="753">
        <v>11186</v>
      </c>
      <c r="C1024" s="769" t="s">
        <v>1751</v>
      </c>
      <c r="D1024" s="755" t="s">
        <v>107</v>
      </c>
      <c r="E1024" s="755">
        <v>1</v>
      </c>
      <c r="F1024" s="793"/>
      <c r="G1024" s="757">
        <f t="shared" si="104"/>
        <v>0</v>
      </c>
    </row>
    <row r="1025" spans="1:7" ht="18" x14ac:dyDescent="0.2">
      <c r="A1025" s="752" t="s">
        <v>116</v>
      </c>
      <c r="B1025" s="753">
        <v>88316</v>
      </c>
      <c r="C1025" s="769" t="s">
        <v>674</v>
      </c>
      <c r="D1025" s="755" t="s">
        <v>95</v>
      </c>
      <c r="E1025" s="755">
        <v>0.74</v>
      </c>
      <c r="F1025" s="793"/>
      <c r="G1025" s="757">
        <f t="shared" si="104"/>
        <v>0</v>
      </c>
    </row>
    <row r="1026" spans="1:7" ht="18" x14ac:dyDescent="0.2">
      <c r="A1026" s="752" t="s">
        <v>116</v>
      </c>
      <c r="B1026" s="753">
        <v>88325</v>
      </c>
      <c r="C1026" s="769" t="s">
        <v>683</v>
      </c>
      <c r="D1026" s="755" t="s">
        <v>95</v>
      </c>
      <c r="E1026" s="755">
        <v>0.76100000000000001</v>
      </c>
      <c r="F1026" s="793"/>
      <c r="G1026" s="757">
        <f t="shared" si="104"/>
        <v>0</v>
      </c>
    </row>
    <row r="1027" spans="1:7" ht="18" x14ac:dyDescent="0.2">
      <c r="A1027" s="759" t="s">
        <v>147</v>
      </c>
      <c r="B1027" s="760"/>
      <c r="C1027" s="760"/>
      <c r="D1027" s="760"/>
      <c r="E1027" s="760"/>
      <c r="F1027" s="761"/>
      <c r="G1027" s="762">
        <f>SUM(G1023:G1026)</f>
        <v>0</v>
      </c>
    </row>
    <row r="1028" spans="1:7" x14ac:dyDescent="0.2">
      <c r="A1028" s="766"/>
      <c r="B1028" s="767"/>
      <c r="C1028" s="767"/>
      <c r="D1028" s="767"/>
      <c r="E1028" s="767"/>
      <c r="F1028" s="767"/>
      <c r="G1028" s="768"/>
    </row>
    <row r="1029" spans="1:7" ht="36" x14ac:dyDescent="0.25">
      <c r="A1029" s="740" t="s">
        <v>198</v>
      </c>
      <c r="B1029" s="741" t="s">
        <v>467</v>
      </c>
      <c r="C1029" s="765" t="s">
        <v>1046</v>
      </c>
      <c r="D1029" s="743" t="s">
        <v>775</v>
      </c>
      <c r="E1029" s="744"/>
      <c r="F1029" s="745"/>
      <c r="G1029" s="746">
        <f>G1035</f>
        <v>0</v>
      </c>
    </row>
    <row r="1030" spans="1:7" ht="18" x14ac:dyDescent="0.2">
      <c r="A1030" s="747"/>
      <c r="B1030" s="748"/>
      <c r="C1030" s="748"/>
      <c r="D1030" s="748"/>
      <c r="E1030" s="748"/>
      <c r="F1030" s="748"/>
      <c r="G1030" s="749"/>
    </row>
    <row r="1031" spans="1:7" ht="18" x14ac:dyDescent="0.2">
      <c r="A1031" s="750" t="s">
        <v>142</v>
      </c>
      <c r="B1031" s="751"/>
      <c r="C1031" s="748" t="s">
        <v>94</v>
      </c>
      <c r="D1031" s="748" t="s">
        <v>143</v>
      </c>
      <c r="E1031" s="748" t="s">
        <v>144</v>
      </c>
      <c r="F1031" s="748" t="s">
        <v>145</v>
      </c>
      <c r="G1031" s="749" t="s">
        <v>146</v>
      </c>
    </row>
    <row r="1032" spans="1:7" ht="18" x14ac:dyDescent="0.2">
      <c r="A1032" s="752" t="s">
        <v>648</v>
      </c>
      <c r="B1032" s="753">
        <v>37399</v>
      </c>
      <c r="C1032" s="769" t="s">
        <v>468</v>
      </c>
      <c r="D1032" s="755" t="s">
        <v>14</v>
      </c>
      <c r="E1032" s="755">
        <v>1</v>
      </c>
      <c r="F1032" s="793"/>
      <c r="G1032" s="757">
        <f t="shared" ref="G1032:G1034" si="105">TRUNC(E1032*F1032,2)</f>
        <v>0</v>
      </c>
    </row>
    <row r="1033" spans="1:7" ht="36" x14ac:dyDescent="0.2">
      <c r="A1033" s="752" t="s">
        <v>116</v>
      </c>
      <c r="B1033" s="753">
        <v>88267</v>
      </c>
      <c r="C1033" s="769" t="s">
        <v>670</v>
      </c>
      <c r="D1033" s="755" t="s">
        <v>95</v>
      </c>
      <c r="E1033" s="755">
        <v>0.31619999999999998</v>
      </c>
      <c r="F1033" s="793"/>
      <c r="G1033" s="757">
        <f t="shared" si="105"/>
        <v>0</v>
      </c>
    </row>
    <row r="1034" spans="1:7" ht="18" x14ac:dyDescent="0.2">
      <c r="A1034" s="752" t="s">
        <v>116</v>
      </c>
      <c r="B1034" s="753">
        <v>88316</v>
      </c>
      <c r="C1034" s="769" t="s">
        <v>674</v>
      </c>
      <c r="D1034" s="755" t="s">
        <v>95</v>
      </c>
      <c r="E1034" s="755">
        <v>9.9599999999999994E-2</v>
      </c>
      <c r="F1034" s="793"/>
      <c r="G1034" s="757">
        <f t="shared" si="105"/>
        <v>0</v>
      </c>
    </row>
    <row r="1035" spans="1:7" ht="18" x14ac:dyDescent="0.2">
      <c r="A1035" s="759" t="s">
        <v>147</v>
      </c>
      <c r="B1035" s="760"/>
      <c r="C1035" s="760"/>
      <c r="D1035" s="760"/>
      <c r="E1035" s="760"/>
      <c r="F1035" s="761"/>
      <c r="G1035" s="762">
        <f>SUM(G1032:G1034)</f>
        <v>0</v>
      </c>
    </row>
    <row r="1036" spans="1:7" x14ac:dyDescent="0.2">
      <c r="A1036" s="766"/>
      <c r="B1036" s="767"/>
      <c r="C1036" s="767"/>
      <c r="D1036" s="767"/>
      <c r="E1036" s="767"/>
      <c r="F1036" s="767"/>
      <c r="G1036" s="768"/>
    </row>
    <row r="1037" spans="1:7" ht="54" x14ac:dyDescent="0.25">
      <c r="A1037" s="740" t="s">
        <v>198</v>
      </c>
      <c r="B1037" s="741" t="s">
        <v>1051</v>
      </c>
      <c r="C1037" s="765" t="s">
        <v>1052</v>
      </c>
      <c r="D1037" s="743" t="s">
        <v>775</v>
      </c>
      <c r="E1037" s="744"/>
      <c r="F1037" s="745"/>
      <c r="G1037" s="746">
        <f>G1044</f>
        <v>0</v>
      </c>
    </row>
    <row r="1038" spans="1:7" ht="18" x14ac:dyDescent="0.2">
      <c r="A1038" s="747"/>
      <c r="B1038" s="748"/>
      <c r="C1038" s="748"/>
      <c r="D1038" s="748"/>
      <c r="E1038" s="748"/>
      <c r="F1038" s="748"/>
      <c r="G1038" s="749"/>
    </row>
    <row r="1039" spans="1:7" ht="18" x14ac:dyDescent="0.2">
      <c r="A1039" s="750" t="s">
        <v>142</v>
      </c>
      <c r="B1039" s="751"/>
      <c r="C1039" s="748" t="s">
        <v>94</v>
      </c>
      <c r="D1039" s="748" t="s">
        <v>143</v>
      </c>
      <c r="E1039" s="748" t="s">
        <v>144</v>
      </c>
      <c r="F1039" s="748" t="s">
        <v>145</v>
      </c>
      <c r="G1039" s="749" t="s">
        <v>146</v>
      </c>
    </row>
    <row r="1040" spans="1:7" ht="18" x14ac:dyDescent="0.2">
      <c r="A1040" s="752" t="s">
        <v>648</v>
      </c>
      <c r="B1040" s="753">
        <v>3148</v>
      </c>
      <c r="C1040" s="769" t="s">
        <v>1558</v>
      </c>
      <c r="D1040" s="755" t="s">
        <v>14</v>
      </c>
      <c r="E1040" s="755">
        <v>3.0200000000000001E-2</v>
      </c>
      <c r="F1040" s="793"/>
      <c r="G1040" s="757">
        <f t="shared" ref="G1040:G1043" si="106">TRUNC(E1040*F1040,2)</f>
        <v>0</v>
      </c>
    </row>
    <row r="1041" spans="1:7" ht="72" x14ac:dyDescent="0.2">
      <c r="A1041" s="752" t="s">
        <v>648</v>
      </c>
      <c r="B1041" s="753">
        <v>10904</v>
      </c>
      <c r="C1041" s="769" t="s">
        <v>1752</v>
      </c>
      <c r="D1041" s="755" t="s">
        <v>14</v>
      </c>
      <c r="E1041" s="755">
        <v>1</v>
      </c>
      <c r="F1041" s="793"/>
      <c r="G1041" s="757">
        <f t="shared" si="106"/>
        <v>0</v>
      </c>
    </row>
    <row r="1042" spans="1:7" ht="36" x14ac:dyDescent="0.2">
      <c r="A1042" s="752" t="s">
        <v>116</v>
      </c>
      <c r="B1042" s="753">
        <v>88248</v>
      </c>
      <c r="C1042" s="769" t="s">
        <v>668</v>
      </c>
      <c r="D1042" s="755" t="s">
        <v>95</v>
      </c>
      <c r="E1042" s="755">
        <v>0.4546</v>
      </c>
      <c r="F1042" s="793"/>
      <c r="G1042" s="757">
        <f t="shared" si="106"/>
        <v>0</v>
      </c>
    </row>
    <row r="1043" spans="1:7" ht="36" x14ac:dyDescent="0.2">
      <c r="A1043" s="752" t="s">
        <v>116</v>
      </c>
      <c r="B1043" s="753">
        <v>88267</v>
      </c>
      <c r="C1043" s="769" t="s">
        <v>670</v>
      </c>
      <c r="D1043" s="755" t="s">
        <v>95</v>
      </c>
      <c r="E1043" s="755">
        <v>0.4546</v>
      </c>
      <c r="F1043" s="793"/>
      <c r="G1043" s="757">
        <f t="shared" si="106"/>
        <v>0</v>
      </c>
    </row>
    <row r="1044" spans="1:7" ht="18" x14ac:dyDescent="0.2">
      <c r="A1044" s="759" t="s">
        <v>147</v>
      </c>
      <c r="B1044" s="760"/>
      <c r="C1044" s="760"/>
      <c r="D1044" s="760"/>
      <c r="E1044" s="760"/>
      <c r="F1044" s="761"/>
      <c r="G1044" s="762">
        <f>SUM(G1040:G1043)</f>
        <v>0</v>
      </c>
    </row>
    <row r="1045" spans="1:7" x14ac:dyDescent="0.2">
      <c r="A1045" s="766"/>
      <c r="B1045" s="767"/>
      <c r="C1045" s="767"/>
      <c r="D1045" s="767"/>
      <c r="E1045" s="767"/>
      <c r="F1045" s="767"/>
      <c r="G1045" s="768"/>
    </row>
    <row r="1046" spans="1:7" ht="36" x14ac:dyDescent="0.25">
      <c r="A1046" s="740" t="s">
        <v>198</v>
      </c>
      <c r="B1046" s="741" t="s">
        <v>502</v>
      </c>
      <c r="C1046" s="765" t="s">
        <v>1053</v>
      </c>
      <c r="D1046" s="743" t="s">
        <v>775</v>
      </c>
      <c r="E1046" s="744"/>
      <c r="F1046" s="745"/>
      <c r="G1046" s="746">
        <f>G1057</f>
        <v>0</v>
      </c>
    </row>
    <row r="1047" spans="1:7" ht="18" x14ac:dyDescent="0.2">
      <c r="A1047" s="747"/>
      <c r="B1047" s="748"/>
      <c r="C1047" s="748"/>
      <c r="D1047" s="748"/>
      <c r="E1047" s="748"/>
      <c r="F1047" s="748"/>
      <c r="G1047" s="749"/>
    </row>
    <row r="1048" spans="1:7" ht="18" x14ac:dyDescent="0.2">
      <c r="A1048" s="750" t="s">
        <v>142</v>
      </c>
      <c r="B1048" s="751"/>
      <c r="C1048" s="748" t="s">
        <v>94</v>
      </c>
      <c r="D1048" s="748" t="s">
        <v>143</v>
      </c>
      <c r="E1048" s="748" t="s">
        <v>144</v>
      </c>
      <c r="F1048" s="748" t="s">
        <v>145</v>
      </c>
      <c r="G1048" s="749" t="s">
        <v>146</v>
      </c>
    </row>
    <row r="1049" spans="1:7" ht="54" x14ac:dyDescent="0.2">
      <c r="A1049" s="752" t="s">
        <v>648</v>
      </c>
      <c r="B1049" s="753">
        <v>36502</v>
      </c>
      <c r="C1049" s="769" t="s">
        <v>1753</v>
      </c>
      <c r="D1049" s="755" t="s">
        <v>14</v>
      </c>
      <c r="E1049" s="755">
        <v>1</v>
      </c>
      <c r="F1049" s="793"/>
      <c r="G1049" s="757">
        <f t="shared" ref="G1049:G1056" si="107">TRUNC(E1049*F1049,2)</f>
        <v>0</v>
      </c>
    </row>
    <row r="1050" spans="1:7" ht="54" x14ac:dyDescent="0.2">
      <c r="A1050" s="752" t="s">
        <v>648</v>
      </c>
      <c r="B1050" s="753">
        <v>11267</v>
      </c>
      <c r="C1050" s="769" t="s">
        <v>1754</v>
      </c>
      <c r="D1050" s="755" t="s">
        <v>14</v>
      </c>
      <c r="E1050" s="755">
        <v>4</v>
      </c>
      <c r="F1050" s="793"/>
      <c r="G1050" s="757">
        <f t="shared" si="107"/>
        <v>0</v>
      </c>
    </row>
    <row r="1051" spans="1:7" ht="18" x14ac:dyDescent="0.2">
      <c r="A1051" s="752" t="s">
        <v>648</v>
      </c>
      <c r="B1051" s="753">
        <v>39997</v>
      </c>
      <c r="C1051" s="769" t="s">
        <v>1755</v>
      </c>
      <c r="D1051" s="755" t="s">
        <v>14</v>
      </c>
      <c r="E1051" s="755">
        <v>4</v>
      </c>
      <c r="F1051" s="793"/>
      <c r="G1051" s="757">
        <f t="shared" si="107"/>
        <v>0</v>
      </c>
    </row>
    <row r="1052" spans="1:7" ht="18" x14ac:dyDescent="0.2">
      <c r="A1052" s="752" t="s">
        <v>648</v>
      </c>
      <c r="B1052" s="753">
        <v>39996</v>
      </c>
      <c r="C1052" s="769" t="s">
        <v>1756</v>
      </c>
      <c r="D1052" s="755" t="s">
        <v>127</v>
      </c>
      <c r="E1052" s="755">
        <v>0.2</v>
      </c>
      <c r="F1052" s="793"/>
      <c r="G1052" s="757">
        <f t="shared" si="107"/>
        <v>0</v>
      </c>
    </row>
    <row r="1053" spans="1:7" ht="18" x14ac:dyDescent="0.2">
      <c r="A1053" s="752" t="s">
        <v>116</v>
      </c>
      <c r="B1053" s="753">
        <v>88247</v>
      </c>
      <c r="C1053" s="769" t="s">
        <v>716</v>
      </c>
      <c r="D1053" s="755" t="s">
        <v>95</v>
      </c>
      <c r="E1053" s="755">
        <v>0.63300000000000001</v>
      </c>
      <c r="F1053" s="793"/>
      <c r="G1053" s="757">
        <f t="shared" si="107"/>
        <v>0</v>
      </c>
    </row>
    <row r="1054" spans="1:7" ht="36" x14ac:dyDescent="0.2">
      <c r="A1054" s="752" t="s">
        <v>116</v>
      </c>
      <c r="B1054" s="753">
        <v>88248</v>
      </c>
      <c r="C1054" s="769" t="s">
        <v>668</v>
      </c>
      <c r="D1054" s="755" t="s">
        <v>95</v>
      </c>
      <c r="E1054" s="755">
        <v>3.0647000000000002</v>
      </c>
      <c r="F1054" s="793"/>
      <c r="G1054" s="757">
        <f t="shared" si="107"/>
        <v>0</v>
      </c>
    </row>
    <row r="1055" spans="1:7" ht="18" x14ac:dyDescent="0.2">
      <c r="A1055" s="752" t="s">
        <v>116</v>
      </c>
      <c r="B1055" s="753">
        <v>88264</v>
      </c>
      <c r="C1055" s="769" t="s">
        <v>712</v>
      </c>
      <c r="D1055" s="755" t="s">
        <v>95</v>
      </c>
      <c r="E1055" s="755">
        <v>0.63300000000000001</v>
      </c>
      <c r="F1055" s="793"/>
      <c r="G1055" s="757">
        <f t="shared" si="107"/>
        <v>0</v>
      </c>
    </row>
    <row r="1056" spans="1:7" ht="36" x14ac:dyDescent="0.2">
      <c r="A1056" s="752" t="s">
        <v>116</v>
      </c>
      <c r="B1056" s="753">
        <v>88267</v>
      </c>
      <c r="C1056" s="769" t="s">
        <v>670</v>
      </c>
      <c r="D1056" s="755" t="s">
        <v>95</v>
      </c>
      <c r="E1056" s="755">
        <v>3.0647000000000002</v>
      </c>
      <c r="F1056" s="793"/>
      <c r="G1056" s="757">
        <f t="shared" si="107"/>
        <v>0</v>
      </c>
    </row>
    <row r="1057" spans="1:7" ht="18" x14ac:dyDescent="0.2">
      <c r="A1057" s="759" t="s">
        <v>147</v>
      </c>
      <c r="B1057" s="760"/>
      <c r="C1057" s="760"/>
      <c r="D1057" s="760"/>
      <c r="E1057" s="760"/>
      <c r="F1057" s="761"/>
      <c r="G1057" s="762">
        <f>SUM(G1049:G1056)</f>
        <v>0</v>
      </c>
    </row>
    <row r="1058" spans="1:7" x14ac:dyDescent="0.2">
      <c r="A1058" s="766"/>
      <c r="B1058" s="767"/>
      <c r="C1058" s="767"/>
      <c r="D1058" s="767"/>
      <c r="E1058" s="767"/>
      <c r="F1058" s="767"/>
      <c r="G1058" s="768"/>
    </row>
    <row r="1059" spans="1:7" ht="18" x14ac:dyDescent="0.25">
      <c r="A1059" s="740" t="s">
        <v>198</v>
      </c>
      <c r="B1059" s="741" t="s">
        <v>503</v>
      </c>
      <c r="C1059" s="765" t="s">
        <v>1054</v>
      </c>
      <c r="D1059" s="743" t="s">
        <v>775</v>
      </c>
      <c r="E1059" s="744"/>
      <c r="F1059" s="745"/>
      <c r="G1059" s="746">
        <f>G1064</f>
        <v>0</v>
      </c>
    </row>
    <row r="1060" spans="1:7" ht="18" x14ac:dyDescent="0.2">
      <c r="A1060" s="747"/>
      <c r="B1060" s="748"/>
      <c r="C1060" s="748"/>
      <c r="D1060" s="748"/>
      <c r="E1060" s="748"/>
      <c r="F1060" s="748"/>
      <c r="G1060" s="749"/>
    </row>
    <row r="1061" spans="1:7" ht="18" x14ac:dyDescent="0.2">
      <c r="A1061" s="750" t="s">
        <v>142</v>
      </c>
      <c r="B1061" s="751"/>
      <c r="C1061" s="748" t="s">
        <v>94</v>
      </c>
      <c r="D1061" s="748" t="s">
        <v>143</v>
      </c>
      <c r="E1061" s="748" t="s">
        <v>144</v>
      </c>
      <c r="F1061" s="748" t="s">
        <v>145</v>
      </c>
      <c r="G1061" s="749" t="s">
        <v>146</v>
      </c>
    </row>
    <row r="1062" spans="1:7" ht="72" x14ac:dyDescent="0.2">
      <c r="A1062" s="752" t="s">
        <v>117</v>
      </c>
      <c r="B1062" s="753" t="s">
        <v>717</v>
      </c>
      <c r="C1062" s="769" t="s">
        <v>718</v>
      </c>
      <c r="D1062" s="755" t="s">
        <v>14</v>
      </c>
      <c r="E1062" s="755">
        <v>1</v>
      </c>
      <c r="F1062" s="793"/>
      <c r="G1062" s="757">
        <f t="shared" ref="G1062:G1063" si="108">TRUNC(E1062*F1062,2)</f>
        <v>0</v>
      </c>
    </row>
    <row r="1063" spans="1:7" ht="36" x14ac:dyDescent="0.2">
      <c r="A1063" s="752" t="s">
        <v>116</v>
      </c>
      <c r="B1063" s="753">
        <v>88267</v>
      </c>
      <c r="C1063" s="769" t="s">
        <v>670</v>
      </c>
      <c r="D1063" s="755" t="s">
        <v>95</v>
      </c>
      <c r="E1063" s="755">
        <v>0.7</v>
      </c>
      <c r="F1063" s="793"/>
      <c r="G1063" s="757">
        <f t="shared" si="108"/>
        <v>0</v>
      </c>
    </row>
    <row r="1064" spans="1:7" ht="18" x14ac:dyDescent="0.2">
      <c r="A1064" s="759" t="s">
        <v>147</v>
      </c>
      <c r="B1064" s="760"/>
      <c r="C1064" s="760"/>
      <c r="D1064" s="760"/>
      <c r="E1064" s="760"/>
      <c r="F1064" s="761"/>
      <c r="G1064" s="762">
        <f>SUM(G1062:G1063)</f>
        <v>0</v>
      </c>
    </row>
    <row r="1065" spans="1:7" x14ac:dyDescent="0.2">
      <c r="A1065" s="766"/>
      <c r="B1065" s="767"/>
      <c r="C1065" s="767"/>
      <c r="D1065" s="767"/>
      <c r="E1065" s="767"/>
      <c r="F1065" s="767"/>
      <c r="G1065" s="768"/>
    </row>
    <row r="1066" spans="1:7" ht="36" x14ac:dyDescent="0.25">
      <c r="A1066" s="740" t="s">
        <v>198</v>
      </c>
      <c r="B1066" s="741" t="s">
        <v>1056</v>
      </c>
      <c r="C1066" s="765" t="s">
        <v>1057</v>
      </c>
      <c r="D1066" s="743" t="s">
        <v>775</v>
      </c>
      <c r="E1066" s="744"/>
      <c r="F1066" s="745"/>
      <c r="G1066" s="746">
        <f>G1077</f>
        <v>0</v>
      </c>
    </row>
    <row r="1067" spans="1:7" ht="18" x14ac:dyDescent="0.2">
      <c r="A1067" s="747"/>
      <c r="B1067" s="748"/>
      <c r="C1067" s="748"/>
      <c r="D1067" s="748"/>
      <c r="E1067" s="748"/>
      <c r="F1067" s="748"/>
      <c r="G1067" s="749"/>
    </row>
    <row r="1068" spans="1:7" ht="18" x14ac:dyDescent="0.2">
      <c r="A1068" s="750" t="s">
        <v>142</v>
      </c>
      <c r="B1068" s="751"/>
      <c r="C1068" s="748" t="s">
        <v>94</v>
      </c>
      <c r="D1068" s="748" t="s">
        <v>143</v>
      </c>
      <c r="E1068" s="748" t="s">
        <v>144</v>
      </c>
      <c r="F1068" s="748" t="s">
        <v>145</v>
      </c>
      <c r="G1068" s="749" t="s">
        <v>146</v>
      </c>
    </row>
    <row r="1069" spans="1:7" ht="36" x14ac:dyDescent="0.2">
      <c r="A1069" s="752" t="s">
        <v>745</v>
      </c>
      <c r="B1069" s="753" t="s">
        <v>1757</v>
      </c>
      <c r="C1069" s="769" t="s">
        <v>1892</v>
      </c>
      <c r="D1069" s="755" t="s">
        <v>746</v>
      </c>
      <c r="E1069" s="755">
        <v>1</v>
      </c>
      <c r="F1069" s="793"/>
      <c r="G1069" s="757">
        <f t="shared" ref="G1069:G1076" si="109">TRUNC(E1069*F1069,2)</f>
        <v>0</v>
      </c>
    </row>
    <row r="1070" spans="1:7" ht="54" x14ac:dyDescent="0.2">
      <c r="A1070" s="752" t="s">
        <v>648</v>
      </c>
      <c r="B1070" s="753">
        <v>11267</v>
      </c>
      <c r="C1070" s="769" t="s">
        <v>1754</v>
      </c>
      <c r="D1070" s="755" t="s">
        <v>14</v>
      </c>
      <c r="E1070" s="755">
        <v>4</v>
      </c>
      <c r="F1070" s="793"/>
      <c r="G1070" s="757">
        <f t="shared" si="109"/>
        <v>0</v>
      </c>
    </row>
    <row r="1071" spans="1:7" ht="18" x14ac:dyDescent="0.2">
      <c r="A1071" s="752" t="s">
        <v>648</v>
      </c>
      <c r="B1071" s="753">
        <v>39997</v>
      </c>
      <c r="C1071" s="769" t="s">
        <v>1755</v>
      </c>
      <c r="D1071" s="755" t="s">
        <v>14</v>
      </c>
      <c r="E1071" s="755">
        <v>4</v>
      </c>
      <c r="F1071" s="793"/>
      <c r="G1071" s="757">
        <f t="shared" si="109"/>
        <v>0</v>
      </c>
    </row>
    <row r="1072" spans="1:7" ht="18" x14ac:dyDescent="0.2">
      <c r="A1072" s="752" t="s">
        <v>648</v>
      </c>
      <c r="B1072" s="753">
        <v>39996</v>
      </c>
      <c r="C1072" s="769" t="s">
        <v>1756</v>
      </c>
      <c r="D1072" s="755" t="s">
        <v>127</v>
      </c>
      <c r="E1072" s="755">
        <v>0.2</v>
      </c>
      <c r="F1072" s="793"/>
      <c r="G1072" s="757">
        <f t="shared" si="109"/>
        <v>0</v>
      </c>
    </row>
    <row r="1073" spans="1:7" ht="18" x14ac:dyDescent="0.2">
      <c r="A1073" s="752" t="s">
        <v>116</v>
      </c>
      <c r="B1073" s="753">
        <v>88247</v>
      </c>
      <c r="C1073" s="769" t="s">
        <v>716</v>
      </c>
      <c r="D1073" s="755" t="s">
        <v>95</v>
      </c>
      <c r="E1073" s="755">
        <v>0.63300000000000001</v>
      </c>
      <c r="F1073" s="793"/>
      <c r="G1073" s="757">
        <f t="shared" si="109"/>
        <v>0</v>
      </c>
    </row>
    <row r="1074" spans="1:7" ht="36" x14ac:dyDescent="0.2">
      <c r="A1074" s="752" t="s">
        <v>116</v>
      </c>
      <c r="B1074" s="753">
        <v>88248</v>
      </c>
      <c r="C1074" s="769" t="s">
        <v>668</v>
      </c>
      <c r="D1074" s="755" t="s">
        <v>95</v>
      </c>
      <c r="E1074" s="755">
        <v>3.0647000000000002</v>
      </c>
      <c r="F1074" s="793"/>
      <c r="G1074" s="757">
        <f t="shared" si="109"/>
        <v>0</v>
      </c>
    </row>
    <row r="1075" spans="1:7" ht="18" x14ac:dyDescent="0.2">
      <c r="A1075" s="752" t="s">
        <v>116</v>
      </c>
      <c r="B1075" s="753">
        <v>88264</v>
      </c>
      <c r="C1075" s="769" t="s">
        <v>712</v>
      </c>
      <c r="D1075" s="755" t="s">
        <v>95</v>
      </c>
      <c r="E1075" s="755">
        <v>0.63300000000000001</v>
      </c>
      <c r="F1075" s="793"/>
      <c r="G1075" s="757">
        <f t="shared" si="109"/>
        <v>0</v>
      </c>
    </row>
    <row r="1076" spans="1:7" ht="36" x14ac:dyDescent="0.2">
      <c r="A1076" s="752" t="s">
        <v>116</v>
      </c>
      <c r="B1076" s="753">
        <v>88267</v>
      </c>
      <c r="C1076" s="769" t="s">
        <v>670</v>
      </c>
      <c r="D1076" s="755" t="s">
        <v>95</v>
      </c>
      <c r="E1076" s="755">
        <v>3.0647000000000002</v>
      </c>
      <c r="F1076" s="793"/>
      <c r="G1076" s="757">
        <f t="shared" si="109"/>
        <v>0</v>
      </c>
    </row>
    <row r="1077" spans="1:7" ht="18" x14ac:dyDescent="0.2">
      <c r="A1077" s="759" t="s">
        <v>147</v>
      </c>
      <c r="B1077" s="760"/>
      <c r="C1077" s="760"/>
      <c r="D1077" s="760"/>
      <c r="E1077" s="760"/>
      <c r="F1077" s="761"/>
      <c r="G1077" s="762">
        <f>SUM(G1069:G1076)</f>
        <v>0</v>
      </c>
    </row>
    <row r="1078" spans="1:7" x14ac:dyDescent="0.2">
      <c r="A1078" s="766"/>
      <c r="B1078" s="767"/>
      <c r="C1078" s="767"/>
      <c r="D1078" s="767"/>
      <c r="E1078" s="767"/>
      <c r="F1078" s="767"/>
      <c r="G1078" s="768"/>
    </row>
    <row r="1079" spans="1:7" ht="18" x14ac:dyDescent="0.25">
      <c r="A1079" s="740" t="s">
        <v>198</v>
      </c>
      <c r="B1079" s="741" t="s">
        <v>504</v>
      </c>
      <c r="C1079" s="765" t="s">
        <v>1058</v>
      </c>
      <c r="D1079" s="743" t="s">
        <v>775</v>
      </c>
      <c r="E1079" s="744"/>
      <c r="F1079" s="745"/>
      <c r="G1079" s="746">
        <f>G1087</f>
        <v>0</v>
      </c>
    </row>
    <row r="1080" spans="1:7" ht="18" x14ac:dyDescent="0.2">
      <c r="A1080" s="747"/>
      <c r="B1080" s="748"/>
      <c r="C1080" s="748"/>
      <c r="D1080" s="748"/>
      <c r="E1080" s="748"/>
      <c r="F1080" s="748"/>
      <c r="G1080" s="749"/>
    </row>
    <row r="1081" spans="1:7" ht="18" x14ac:dyDescent="0.2">
      <c r="A1081" s="750" t="s">
        <v>142</v>
      </c>
      <c r="B1081" s="751"/>
      <c r="C1081" s="748" t="s">
        <v>94</v>
      </c>
      <c r="D1081" s="748" t="s">
        <v>143</v>
      </c>
      <c r="E1081" s="748" t="s">
        <v>144</v>
      </c>
      <c r="F1081" s="748" t="s">
        <v>145</v>
      </c>
      <c r="G1081" s="749" t="s">
        <v>146</v>
      </c>
    </row>
    <row r="1082" spans="1:7" ht="36" x14ac:dyDescent="0.2">
      <c r="A1082" s="752" t="s">
        <v>117</v>
      </c>
      <c r="B1082" s="753" t="s">
        <v>719</v>
      </c>
      <c r="C1082" s="769" t="s">
        <v>720</v>
      </c>
      <c r="D1082" s="755" t="s">
        <v>14</v>
      </c>
      <c r="E1082" s="755">
        <v>1</v>
      </c>
      <c r="F1082" s="793"/>
      <c r="G1082" s="757">
        <f t="shared" ref="G1082:G1086" si="110">TRUNC(E1082*F1082,2)</f>
        <v>0</v>
      </c>
    </row>
    <row r="1083" spans="1:7" ht="18" x14ac:dyDescent="0.2">
      <c r="A1083" s="752" t="s">
        <v>117</v>
      </c>
      <c r="B1083" s="753" t="s">
        <v>721</v>
      </c>
      <c r="C1083" s="769" t="s">
        <v>722</v>
      </c>
      <c r="D1083" s="755" t="s">
        <v>14</v>
      </c>
      <c r="E1083" s="755">
        <v>1</v>
      </c>
      <c r="F1083" s="793"/>
      <c r="G1083" s="757">
        <f t="shared" si="110"/>
        <v>0</v>
      </c>
    </row>
    <row r="1084" spans="1:7" ht="18" x14ac:dyDescent="0.2">
      <c r="A1084" s="752" t="s">
        <v>116</v>
      </c>
      <c r="B1084" s="753">
        <v>88264</v>
      </c>
      <c r="C1084" s="769" t="s">
        <v>712</v>
      </c>
      <c r="D1084" s="755" t="s">
        <v>95</v>
      </c>
      <c r="E1084" s="755">
        <v>3.5</v>
      </c>
      <c r="F1084" s="793"/>
      <c r="G1084" s="757">
        <f t="shared" si="110"/>
        <v>0</v>
      </c>
    </row>
    <row r="1085" spans="1:7" ht="18" x14ac:dyDescent="0.2">
      <c r="A1085" s="752" t="s">
        <v>116</v>
      </c>
      <c r="B1085" s="753">
        <v>88266</v>
      </c>
      <c r="C1085" s="769" t="s">
        <v>723</v>
      </c>
      <c r="D1085" s="755" t="s">
        <v>95</v>
      </c>
      <c r="E1085" s="755">
        <v>3.5</v>
      </c>
      <c r="F1085" s="793"/>
      <c r="G1085" s="757">
        <f t="shared" si="110"/>
        <v>0</v>
      </c>
    </row>
    <row r="1086" spans="1:7" ht="18" x14ac:dyDescent="0.2">
      <c r="A1086" s="752" t="s">
        <v>116</v>
      </c>
      <c r="B1086" s="753">
        <v>88316</v>
      </c>
      <c r="C1086" s="769" t="s">
        <v>674</v>
      </c>
      <c r="D1086" s="755" t="s">
        <v>95</v>
      </c>
      <c r="E1086" s="755">
        <v>3.5</v>
      </c>
      <c r="F1086" s="793"/>
      <c r="G1086" s="757">
        <f t="shared" si="110"/>
        <v>0</v>
      </c>
    </row>
    <row r="1087" spans="1:7" ht="18" x14ac:dyDescent="0.2">
      <c r="A1087" s="759" t="s">
        <v>147</v>
      </c>
      <c r="B1087" s="760"/>
      <c r="C1087" s="760"/>
      <c r="D1087" s="760"/>
      <c r="E1087" s="760"/>
      <c r="F1087" s="761"/>
      <c r="G1087" s="762">
        <f>SUM(G1082:G1086)</f>
        <v>0</v>
      </c>
    </row>
    <row r="1088" spans="1:7" x14ac:dyDescent="0.2">
      <c r="A1088" s="766"/>
      <c r="B1088" s="767"/>
      <c r="C1088" s="767"/>
      <c r="D1088" s="767"/>
      <c r="E1088" s="767"/>
      <c r="F1088" s="767"/>
      <c r="G1088" s="768"/>
    </row>
    <row r="1089" spans="1:7" ht="18" x14ac:dyDescent="0.25">
      <c r="A1089" s="740" t="s">
        <v>198</v>
      </c>
      <c r="B1089" s="741" t="s">
        <v>1059</v>
      </c>
      <c r="C1089" s="765" t="s">
        <v>1060</v>
      </c>
      <c r="D1089" s="743" t="s">
        <v>775</v>
      </c>
      <c r="E1089" s="744"/>
      <c r="F1089" s="745"/>
      <c r="G1089" s="746">
        <f>G1095</f>
        <v>0</v>
      </c>
    </row>
    <row r="1090" spans="1:7" ht="18" x14ac:dyDescent="0.2">
      <c r="A1090" s="747"/>
      <c r="B1090" s="748"/>
      <c r="C1090" s="748"/>
      <c r="D1090" s="748"/>
      <c r="E1090" s="748"/>
      <c r="F1090" s="748"/>
      <c r="G1090" s="749"/>
    </row>
    <row r="1091" spans="1:7" ht="18" x14ac:dyDescent="0.2">
      <c r="A1091" s="750" t="s">
        <v>142</v>
      </c>
      <c r="B1091" s="751"/>
      <c r="C1091" s="748" t="s">
        <v>94</v>
      </c>
      <c r="D1091" s="748" t="s">
        <v>143</v>
      </c>
      <c r="E1091" s="748" t="s">
        <v>144</v>
      </c>
      <c r="F1091" s="748" t="s">
        <v>145</v>
      </c>
      <c r="G1091" s="749" t="s">
        <v>146</v>
      </c>
    </row>
    <row r="1092" spans="1:7" ht="36" x14ac:dyDescent="0.2">
      <c r="A1092" s="752" t="s">
        <v>117</v>
      </c>
      <c r="B1092" s="753" t="s">
        <v>1758</v>
      </c>
      <c r="C1092" s="769" t="s">
        <v>1893</v>
      </c>
      <c r="D1092" s="755" t="s">
        <v>14</v>
      </c>
      <c r="E1092" s="755">
        <v>1</v>
      </c>
      <c r="F1092" s="793"/>
      <c r="G1092" s="757">
        <f t="shared" ref="G1092:G1094" si="111">TRUNC(E1092*F1092,2)</f>
        <v>0</v>
      </c>
    </row>
    <row r="1093" spans="1:7" ht="18" x14ac:dyDescent="0.2">
      <c r="A1093" s="752" t="s">
        <v>116</v>
      </c>
      <c r="B1093" s="753">
        <v>88247</v>
      </c>
      <c r="C1093" s="769" t="s">
        <v>716</v>
      </c>
      <c r="D1093" s="755" t="s">
        <v>95</v>
      </c>
      <c r="E1093" s="755">
        <v>0.3</v>
      </c>
      <c r="F1093" s="793"/>
      <c r="G1093" s="757">
        <f t="shared" si="111"/>
        <v>0</v>
      </c>
    </row>
    <row r="1094" spans="1:7" ht="18" x14ac:dyDescent="0.2">
      <c r="A1094" s="752" t="s">
        <v>116</v>
      </c>
      <c r="B1094" s="753">
        <v>88264</v>
      </c>
      <c r="C1094" s="769" t="s">
        <v>712</v>
      </c>
      <c r="D1094" s="755" t="s">
        <v>95</v>
      </c>
      <c r="E1094" s="755">
        <v>0.3</v>
      </c>
      <c r="F1094" s="793"/>
      <c r="G1094" s="757">
        <f t="shared" si="111"/>
        <v>0</v>
      </c>
    </row>
    <row r="1095" spans="1:7" ht="18" x14ac:dyDescent="0.2">
      <c r="A1095" s="759" t="s">
        <v>147</v>
      </c>
      <c r="B1095" s="760"/>
      <c r="C1095" s="760"/>
      <c r="D1095" s="760"/>
      <c r="E1095" s="760"/>
      <c r="F1095" s="761"/>
      <c r="G1095" s="762">
        <f>SUM(G1092:G1094)</f>
        <v>0</v>
      </c>
    </row>
    <row r="1096" spans="1:7" x14ac:dyDescent="0.2">
      <c r="A1096" s="766"/>
      <c r="B1096" s="767"/>
      <c r="C1096" s="767"/>
      <c r="D1096" s="767"/>
      <c r="E1096" s="767"/>
      <c r="F1096" s="767"/>
      <c r="G1096" s="768"/>
    </row>
    <row r="1097" spans="1:7" ht="18" x14ac:dyDescent="0.25">
      <c r="A1097" s="740" t="s">
        <v>198</v>
      </c>
      <c r="B1097" s="741" t="s">
        <v>1061</v>
      </c>
      <c r="C1097" s="765" t="s">
        <v>1062</v>
      </c>
      <c r="D1097" s="743" t="s">
        <v>775</v>
      </c>
      <c r="E1097" s="744"/>
      <c r="F1097" s="745"/>
      <c r="G1097" s="746">
        <f>G1103</f>
        <v>0</v>
      </c>
    </row>
    <row r="1098" spans="1:7" ht="18" x14ac:dyDescent="0.2">
      <c r="A1098" s="747"/>
      <c r="B1098" s="748"/>
      <c r="C1098" s="748"/>
      <c r="D1098" s="748"/>
      <c r="E1098" s="748"/>
      <c r="F1098" s="748"/>
      <c r="G1098" s="749"/>
    </row>
    <row r="1099" spans="1:7" ht="18" x14ac:dyDescent="0.2">
      <c r="A1099" s="750" t="s">
        <v>142</v>
      </c>
      <c r="B1099" s="751"/>
      <c r="C1099" s="748" t="s">
        <v>94</v>
      </c>
      <c r="D1099" s="748" t="s">
        <v>143</v>
      </c>
      <c r="E1099" s="748" t="s">
        <v>144</v>
      </c>
      <c r="F1099" s="748" t="s">
        <v>145</v>
      </c>
      <c r="G1099" s="749" t="s">
        <v>146</v>
      </c>
    </row>
    <row r="1100" spans="1:7" ht="54" x14ac:dyDescent="0.2">
      <c r="A1100" s="752" t="s">
        <v>117</v>
      </c>
      <c r="B1100" s="753" t="s">
        <v>1759</v>
      </c>
      <c r="C1100" s="769" t="s">
        <v>1894</v>
      </c>
      <c r="D1100" s="755" t="s">
        <v>14</v>
      </c>
      <c r="E1100" s="755">
        <v>1</v>
      </c>
      <c r="F1100" s="793"/>
      <c r="G1100" s="757">
        <f t="shared" ref="G1100:G1102" si="112">TRUNC(E1100*F1100,2)</f>
        <v>0</v>
      </c>
    </row>
    <row r="1101" spans="1:7" ht="18" x14ac:dyDescent="0.2">
      <c r="A1101" s="752" t="s">
        <v>116</v>
      </c>
      <c r="B1101" s="753">
        <v>88247</v>
      </c>
      <c r="C1101" s="769" t="s">
        <v>716</v>
      </c>
      <c r="D1101" s="755" t="s">
        <v>95</v>
      </c>
      <c r="E1101" s="755">
        <v>0.3</v>
      </c>
      <c r="F1101" s="793"/>
      <c r="G1101" s="757">
        <f t="shared" si="112"/>
        <v>0</v>
      </c>
    </row>
    <row r="1102" spans="1:7" ht="18" x14ac:dyDescent="0.2">
      <c r="A1102" s="752" t="s">
        <v>116</v>
      </c>
      <c r="B1102" s="753">
        <v>88264</v>
      </c>
      <c r="C1102" s="769" t="s">
        <v>712</v>
      </c>
      <c r="D1102" s="755" t="s">
        <v>95</v>
      </c>
      <c r="E1102" s="755">
        <v>0.3</v>
      </c>
      <c r="F1102" s="793"/>
      <c r="G1102" s="757">
        <f t="shared" si="112"/>
        <v>0</v>
      </c>
    </row>
    <row r="1103" spans="1:7" ht="18" x14ac:dyDescent="0.2">
      <c r="A1103" s="759" t="s">
        <v>147</v>
      </c>
      <c r="B1103" s="760"/>
      <c r="C1103" s="760"/>
      <c r="D1103" s="760"/>
      <c r="E1103" s="760"/>
      <c r="F1103" s="761"/>
      <c r="G1103" s="762">
        <f>SUM(G1100:G1102)</f>
        <v>0</v>
      </c>
    </row>
    <row r="1104" spans="1:7" x14ac:dyDescent="0.2">
      <c r="A1104" s="766"/>
      <c r="B1104" s="767"/>
      <c r="C1104" s="767"/>
      <c r="D1104" s="767"/>
      <c r="E1104" s="767"/>
      <c r="F1104" s="767"/>
      <c r="G1104" s="768"/>
    </row>
    <row r="1105" spans="1:7" ht="72" x14ac:dyDescent="0.25">
      <c r="A1105" s="740" t="s">
        <v>198</v>
      </c>
      <c r="B1105" s="741" t="s">
        <v>1064</v>
      </c>
      <c r="C1105" s="765" t="s">
        <v>1065</v>
      </c>
      <c r="D1105" s="743" t="s">
        <v>775</v>
      </c>
      <c r="E1105" s="744"/>
      <c r="F1105" s="745"/>
      <c r="G1105" s="746">
        <f>G1113</f>
        <v>0</v>
      </c>
    </row>
    <row r="1106" spans="1:7" ht="18" x14ac:dyDescent="0.2">
      <c r="A1106" s="747"/>
      <c r="B1106" s="748"/>
      <c r="C1106" s="748"/>
      <c r="D1106" s="748"/>
      <c r="E1106" s="748"/>
      <c r="F1106" s="748"/>
      <c r="G1106" s="749"/>
    </row>
    <row r="1107" spans="1:7" ht="18" x14ac:dyDescent="0.2">
      <c r="A1107" s="750" t="s">
        <v>142</v>
      </c>
      <c r="B1107" s="751"/>
      <c r="C1107" s="748" t="s">
        <v>94</v>
      </c>
      <c r="D1107" s="748" t="s">
        <v>143</v>
      </c>
      <c r="E1107" s="748" t="s">
        <v>144</v>
      </c>
      <c r="F1107" s="748" t="s">
        <v>145</v>
      </c>
      <c r="G1107" s="749" t="s">
        <v>146</v>
      </c>
    </row>
    <row r="1108" spans="1:7" ht="36" x14ac:dyDescent="0.2">
      <c r="A1108" s="752" t="s">
        <v>648</v>
      </c>
      <c r="B1108" s="753">
        <v>3450</v>
      </c>
      <c r="C1108" s="769" t="s">
        <v>1760</v>
      </c>
      <c r="D1108" s="755" t="s">
        <v>14</v>
      </c>
      <c r="E1108" s="755">
        <v>1</v>
      </c>
      <c r="F1108" s="793"/>
      <c r="G1108" s="757">
        <f t="shared" ref="G1108:G1112" si="113">TRUNC(E1108*F1108,2)</f>
        <v>0</v>
      </c>
    </row>
    <row r="1109" spans="1:7" ht="18" x14ac:dyDescent="0.2">
      <c r="A1109" s="752" t="s">
        <v>648</v>
      </c>
      <c r="B1109" s="753">
        <v>3148</v>
      </c>
      <c r="C1109" s="769" t="s">
        <v>1558</v>
      </c>
      <c r="D1109" s="755" t="s">
        <v>14</v>
      </c>
      <c r="E1109" s="755">
        <v>2.7E-2</v>
      </c>
      <c r="F1109" s="793"/>
      <c r="G1109" s="757">
        <f t="shared" si="113"/>
        <v>0</v>
      </c>
    </row>
    <row r="1110" spans="1:7" ht="18" x14ac:dyDescent="0.2">
      <c r="A1110" s="752" t="s">
        <v>648</v>
      </c>
      <c r="B1110" s="753">
        <v>7307</v>
      </c>
      <c r="C1110" s="769" t="s">
        <v>1557</v>
      </c>
      <c r="D1110" s="755" t="s">
        <v>752</v>
      </c>
      <c r="E1110" s="755">
        <v>3.0000000000000001E-3</v>
      </c>
      <c r="F1110" s="793"/>
      <c r="G1110" s="757">
        <f t="shared" si="113"/>
        <v>0</v>
      </c>
    </row>
    <row r="1111" spans="1:7" ht="36" x14ac:dyDescent="0.2">
      <c r="A1111" s="752" t="s">
        <v>116</v>
      </c>
      <c r="B1111" s="753">
        <v>88248</v>
      </c>
      <c r="C1111" s="769" t="s">
        <v>668</v>
      </c>
      <c r="D1111" s="755" t="s">
        <v>95</v>
      </c>
      <c r="E1111" s="755">
        <v>0.52200000000000002</v>
      </c>
      <c r="F1111" s="793"/>
      <c r="G1111" s="757">
        <f t="shared" si="113"/>
        <v>0</v>
      </c>
    </row>
    <row r="1112" spans="1:7" ht="36" x14ac:dyDescent="0.2">
      <c r="A1112" s="752" t="s">
        <v>116</v>
      </c>
      <c r="B1112" s="753">
        <v>88267</v>
      </c>
      <c r="C1112" s="769" t="s">
        <v>670</v>
      </c>
      <c r="D1112" s="755" t="s">
        <v>95</v>
      </c>
      <c r="E1112" s="755">
        <v>0.52200000000000002</v>
      </c>
      <c r="F1112" s="793"/>
      <c r="G1112" s="757">
        <f t="shared" si="113"/>
        <v>0</v>
      </c>
    </row>
    <row r="1113" spans="1:7" ht="18" x14ac:dyDescent="0.2">
      <c r="A1113" s="759" t="s">
        <v>147</v>
      </c>
      <c r="B1113" s="760"/>
      <c r="C1113" s="760"/>
      <c r="D1113" s="760"/>
      <c r="E1113" s="760"/>
      <c r="F1113" s="761"/>
      <c r="G1113" s="762">
        <f>SUM(G1108:G1112)</f>
        <v>0</v>
      </c>
    </row>
    <row r="1114" spans="1:7" x14ac:dyDescent="0.2">
      <c r="A1114" s="766"/>
      <c r="B1114" s="767"/>
      <c r="C1114" s="767"/>
      <c r="D1114" s="767"/>
      <c r="E1114" s="767"/>
      <c r="F1114" s="767"/>
      <c r="G1114" s="768"/>
    </row>
    <row r="1115" spans="1:7" ht="72" x14ac:dyDescent="0.25">
      <c r="A1115" s="740" t="s">
        <v>198</v>
      </c>
      <c r="B1115" s="741" t="s">
        <v>1066</v>
      </c>
      <c r="C1115" s="765" t="s">
        <v>1067</v>
      </c>
      <c r="D1115" s="743" t="s">
        <v>775</v>
      </c>
      <c r="E1115" s="744"/>
      <c r="F1115" s="745"/>
      <c r="G1115" s="746">
        <f>G1123</f>
        <v>0</v>
      </c>
    </row>
    <row r="1116" spans="1:7" ht="18" x14ac:dyDescent="0.2">
      <c r="A1116" s="747"/>
      <c r="B1116" s="748"/>
      <c r="C1116" s="748"/>
      <c r="D1116" s="748"/>
      <c r="E1116" s="748"/>
      <c r="F1116" s="748"/>
      <c r="G1116" s="749"/>
    </row>
    <row r="1117" spans="1:7" ht="18" x14ac:dyDescent="0.2">
      <c r="A1117" s="750" t="s">
        <v>142</v>
      </c>
      <c r="B1117" s="751"/>
      <c r="C1117" s="748" t="s">
        <v>94</v>
      </c>
      <c r="D1117" s="748" t="s">
        <v>143</v>
      </c>
      <c r="E1117" s="748" t="s">
        <v>144</v>
      </c>
      <c r="F1117" s="748" t="s">
        <v>145</v>
      </c>
      <c r="G1117" s="749" t="s">
        <v>146</v>
      </c>
    </row>
    <row r="1118" spans="1:7" ht="36" x14ac:dyDescent="0.2">
      <c r="A1118" s="752" t="s">
        <v>648</v>
      </c>
      <c r="B1118" s="753">
        <v>3471</v>
      </c>
      <c r="C1118" s="769" t="s">
        <v>1761</v>
      </c>
      <c r="D1118" s="755" t="s">
        <v>14</v>
      </c>
      <c r="E1118" s="755">
        <v>1</v>
      </c>
      <c r="F1118" s="793"/>
      <c r="G1118" s="757">
        <f t="shared" ref="G1118:G1122" si="114">TRUNC(E1118*F1118,2)</f>
        <v>0</v>
      </c>
    </row>
    <row r="1119" spans="1:7" ht="18" x14ac:dyDescent="0.2">
      <c r="A1119" s="752" t="s">
        <v>648</v>
      </c>
      <c r="B1119" s="753">
        <v>3148</v>
      </c>
      <c r="C1119" s="769" t="s">
        <v>1558</v>
      </c>
      <c r="D1119" s="755" t="s">
        <v>14</v>
      </c>
      <c r="E1119" s="755">
        <v>2.7E-2</v>
      </c>
      <c r="F1119" s="793"/>
      <c r="G1119" s="757">
        <f t="shared" si="114"/>
        <v>0</v>
      </c>
    </row>
    <row r="1120" spans="1:7" ht="18" x14ac:dyDescent="0.2">
      <c r="A1120" s="752" t="s">
        <v>648</v>
      </c>
      <c r="B1120" s="753">
        <v>7307</v>
      </c>
      <c r="C1120" s="769" t="s">
        <v>1557</v>
      </c>
      <c r="D1120" s="755" t="s">
        <v>752</v>
      </c>
      <c r="E1120" s="755">
        <v>3.0000000000000001E-3</v>
      </c>
      <c r="F1120" s="793"/>
      <c r="G1120" s="757">
        <f t="shared" si="114"/>
        <v>0</v>
      </c>
    </row>
    <row r="1121" spans="1:7" ht="36" x14ac:dyDescent="0.2">
      <c r="A1121" s="752" t="s">
        <v>116</v>
      </c>
      <c r="B1121" s="753">
        <v>88248</v>
      </c>
      <c r="C1121" s="769" t="s">
        <v>668</v>
      </c>
      <c r="D1121" s="755" t="s">
        <v>95</v>
      </c>
      <c r="E1121" s="755">
        <v>0.52200000000000002</v>
      </c>
      <c r="F1121" s="793"/>
      <c r="G1121" s="757">
        <f t="shared" si="114"/>
        <v>0</v>
      </c>
    </row>
    <row r="1122" spans="1:7" ht="36" x14ac:dyDescent="0.2">
      <c r="A1122" s="752" t="s">
        <v>116</v>
      </c>
      <c r="B1122" s="753">
        <v>88267</v>
      </c>
      <c r="C1122" s="769" t="s">
        <v>670</v>
      </c>
      <c r="D1122" s="755" t="s">
        <v>95</v>
      </c>
      <c r="E1122" s="755">
        <v>0.52200000000000002</v>
      </c>
      <c r="F1122" s="793"/>
      <c r="G1122" s="757">
        <f t="shared" si="114"/>
        <v>0</v>
      </c>
    </row>
    <row r="1123" spans="1:7" ht="18" x14ac:dyDescent="0.2">
      <c r="A1123" s="759" t="s">
        <v>147</v>
      </c>
      <c r="B1123" s="760"/>
      <c r="C1123" s="760"/>
      <c r="D1123" s="760"/>
      <c r="E1123" s="760"/>
      <c r="F1123" s="761"/>
      <c r="G1123" s="762">
        <f>SUM(G1118:G1122)</f>
        <v>0</v>
      </c>
    </row>
    <row r="1124" spans="1:7" x14ac:dyDescent="0.2">
      <c r="A1124" s="766"/>
      <c r="B1124" s="767"/>
      <c r="C1124" s="767"/>
      <c r="D1124" s="767"/>
      <c r="E1124" s="767"/>
      <c r="F1124" s="767"/>
      <c r="G1124" s="768"/>
    </row>
    <row r="1125" spans="1:7" ht="36" x14ac:dyDescent="0.25">
      <c r="A1125" s="740" t="s">
        <v>198</v>
      </c>
      <c r="B1125" s="741" t="s">
        <v>1069</v>
      </c>
      <c r="C1125" s="765" t="s">
        <v>1070</v>
      </c>
      <c r="D1125" s="743" t="s">
        <v>775</v>
      </c>
      <c r="E1125" s="744"/>
      <c r="F1125" s="745"/>
      <c r="G1125" s="746">
        <f>G1134</f>
        <v>0</v>
      </c>
    </row>
    <row r="1126" spans="1:7" ht="18" x14ac:dyDescent="0.2">
      <c r="A1126" s="747"/>
      <c r="B1126" s="748"/>
      <c r="C1126" s="748"/>
      <c r="D1126" s="748"/>
      <c r="E1126" s="748"/>
      <c r="F1126" s="748"/>
      <c r="G1126" s="749"/>
    </row>
    <row r="1127" spans="1:7" ht="18" x14ac:dyDescent="0.2">
      <c r="A1127" s="750" t="s">
        <v>142</v>
      </c>
      <c r="B1127" s="751"/>
      <c r="C1127" s="748" t="s">
        <v>94</v>
      </c>
      <c r="D1127" s="748" t="s">
        <v>143</v>
      </c>
      <c r="E1127" s="748" t="s">
        <v>144</v>
      </c>
      <c r="F1127" s="748" t="s">
        <v>145</v>
      </c>
      <c r="G1127" s="749" t="s">
        <v>146</v>
      </c>
    </row>
    <row r="1128" spans="1:7" ht="36" x14ac:dyDescent="0.2">
      <c r="A1128" s="752" t="s">
        <v>648</v>
      </c>
      <c r="B1128" s="753">
        <v>779</v>
      </c>
      <c r="C1128" s="769" t="s">
        <v>1762</v>
      </c>
      <c r="D1128" s="755" t="s">
        <v>14</v>
      </c>
      <c r="E1128" s="755">
        <v>1</v>
      </c>
      <c r="F1128" s="793"/>
      <c r="G1128" s="757">
        <f t="shared" ref="G1128:G1133" si="115">TRUNC(E1128*F1128,2)</f>
        <v>0</v>
      </c>
    </row>
    <row r="1129" spans="1:7" ht="18" x14ac:dyDescent="0.2">
      <c r="A1129" s="752" t="s">
        <v>648</v>
      </c>
      <c r="B1129" s="753">
        <v>3148</v>
      </c>
      <c r="C1129" s="769" t="s">
        <v>1558</v>
      </c>
      <c r="D1129" s="755" t="s">
        <v>14</v>
      </c>
      <c r="E1129" s="755">
        <v>1.2999999999999999E-2</v>
      </c>
      <c r="F1129" s="793"/>
      <c r="G1129" s="757">
        <f t="shared" si="115"/>
        <v>0</v>
      </c>
    </row>
    <row r="1130" spans="1:7" ht="18" x14ac:dyDescent="0.2">
      <c r="A1130" s="752" t="s">
        <v>648</v>
      </c>
      <c r="B1130" s="753">
        <v>7307</v>
      </c>
      <c r="C1130" s="769" t="s">
        <v>1557</v>
      </c>
      <c r="D1130" s="755" t="s">
        <v>752</v>
      </c>
      <c r="E1130" s="755">
        <v>3.0000000000000001E-3</v>
      </c>
      <c r="F1130" s="793"/>
      <c r="G1130" s="757">
        <f t="shared" si="115"/>
        <v>0</v>
      </c>
    </row>
    <row r="1131" spans="1:7" ht="36" x14ac:dyDescent="0.2">
      <c r="A1131" s="752" t="s">
        <v>116</v>
      </c>
      <c r="B1131" s="753">
        <v>88248</v>
      </c>
      <c r="C1131" s="769" t="s">
        <v>668</v>
      </c>
      <c r="D1131" s="755" t="s">
        <v>95</v>
      </c>
      <c r="E1131" s="755">
        <v>0.15</v>
      </c>
      <c r="F1131" s="793"/>
      <c r="G1131" s="757">
        <f t="shared" si="115"/>
        <v>0</v>
      </c>
    </row>
    <row r="1132" spans="1:7" ht="36" x14ac:dyDescent="0.2">
      <c r="A1132" s="752" t="s">
        <v>116</v>
      </c>
      <c r="B1132" s="753">
        <v>88267</v>
      </c>
      <c r="C1132" s="769" t="s">
        <v>670</v>
      </c>
      <c r="D1132" s="755" t="s">
        <v>95</v>
      </c>
      <c r="E1132" s="755">
        <v>0.15</v>
      </c>
      <c r="F1132" s="793"/>
      <c r="G1132" s="757">
        <f t="shared" si="115"/>
        <v>0</v>
      </c>
    </row>
    <row r="1133" spans="1:7" ht="18" x14ac:dyDescent="0.2">
      <c r="A1133" s="752" t="s">
        <v>116</v>
      </c>
      <c r="B1133" s="753">
        <v>88317</v>
      </c>
      <c r="C1133" s="769" t="s">
        <v>724</v>
      </c>
      <c r="D1133" s="755" t="s">
        <v>95</v>
      </c>
      <c r="E1133" s="755">
        <v>0.15</v>
      </c>
      <c r="F1133" s="793"/>
      <c r="G1133" s="757">
        <f t="shared" si="115"/>
        <v>0</v>
      </c>
    </row>
    <row r="1134" spans="1:7" ht="18" x14ac:dyDescent="0.2">
      <c r="A1134" s="759" t="s">
        <v>147</v>
      </c>
      <c r="B1134" s="760"/>
      <c r="C1134" s="760"/>
      <c r="D1134" s="760"/>
      <c r="E1134" s="760"/>
      <c r="F1134" s="761"/>
      <c r="G1134" s="762">
        <f>SUM(G1128:G1133)</f>
        <v>0</v>
      </c>
    </row>
    <row r="1135" spans="1:7" x14ac:dyDescent="0.2">
      <c r="A1135" s="766"/>
      <c r="B1135" s="767"/>
      <c r="C1135" s="767"/>
      <c r="D1135" s="767"/>
      <c r="E1135" s="767"/>
      <c r="F1135" s="767"/>
      <c r="G1135" s="768"/>
    </row>
    <row r="1136" spans="1:7" ht="54" x14ac:dyDescent="0.25">
      <c r="A1136" s="740" t="s">
        <v>198</v>
      </c>
      <c r="B1136" s="741" t="s">
        <v>1071</v>
      </c>
      <c r="C1136" s="765" t="s">
        <v>1072</v>
      </c>
      <c r="D1136" s="743" t="s">
        <v>775</v>
      </c>
      <c r="E1136" s="744"/>
      <c r="F1136" s="745"/>
      <c r="G1136" s="746">
        <f>G1144</f>
        <v>0</v>
      </c>
    </row>
    <row r="1137" spans="1:7" ht="18" x14ac:dyDescent="0.2">
      <c r="A1137" s="747"/>
      <c r="B1137" s="748"/>
      <c r="C1137" s="748"/>
      <c r="D1137" s="748"/>
      <c r="E1137" s="748"/>
      <c r="F1137" s="748"/>
      <c r="G1137" s="749"/>
    </row>
    <row r="1138" spans="1:7" ht="18" x14ac:dyDescent="0.2">
      <c r="A1138" s="750" t="s">
        <v>142</v>
      </c>
      <c r="B1138" s="751"/>
      <c r="C1138" s="748" t="s">
        <v>94</v>
      </c>
      <c r="D1138" s="748" t="s">
        <v>143</v>
      </c>
      <c r="E1138" s="748" t="s">
        <v>144</v>
      </c>
      <c r="F1138" s="748" t="s">
        <v>145</v>
      </c>
      <c r="G1138" s="749" t="s">
        <v>146</v>
      </c>
    </row>
    <row r="1139" spans="1:7" ht="36" x14ac:dyDescent="0.2">
      <c r="A1139" s="752" t="s">
        <v>648</v>
      </c>
      <c r="B1139" s="753">
        <v>11002</v>
      </c>
      <c r="C1139" s="769" t="s">
        <v>1763</v>
      </c>
      <c r="D1139" s="755" t="s">
        <v>97</v>
      </c>
      <c r="E1139" s="755">
        <v>2.9000000000000001E-2</v>
      </c>
      <c r="F1139" s="793"/>
      <c r="G1139" s="757">
        <f t="shared" ref="G1139:G1143" si="116">TRUNC(E1139*F1139,2)</f>
        <v>0</v>
      </c>
    </row>
    <row r="1140" spans="1:7" ht="36" x14ac:dyDescent="0.2">
      <c r="A1140" s="752" t="s">
        <v>648</v>
      </c>
      <c r="B1140" s="753">
        <v>40364</v>
      </c>
      <c r="C1140" s="769" t="s">
        <v>1764</v>
      </c>
      <c r="D1140" s="755" t="s">
        <v>14</v>
      </c>
      <c r="E1140" s="755">
        <v>1</v>
      </c>
      <c r="F1140" s="793"/>
      <c r="G1140" s="757">
        <f t="shared" si="116"/>
        <v>0</v>
      </c>
    </row>
    <row r="1141" spans="1:7" ht="36" x14ac:dyDescent="0.2">
      <c r="A1141" s="752" t="s">
        <v>116</v>
      </c>
      <c r="B1141" s="753">
        <v>88248</v>
      </c>
      <c r="C1141" s="769" t="s">
        <v>668</v>
      </c>
      <c r="D1141" s="755" t="s">
        <v>95</v>
      </c>
      <c r="E1141" s="755">
        <v>0.24</v>
      </c>
      <c r="F1141" s="793"/>
      <c r="G1141" s="757">
        <f t="shared" si="116"/>
        <v>0</v>
      </c>
    </row>
    <row r="1142" spans="1:7" ht="36" x14ac:dyDescent="0.2">
      <c r="A1142" s="752" t="s">
        <v>116</v>
      </c>
      <c r="B1142" s="753">
        <v>88267</v>
      </c>
      <c r="C1142" s="769" t="s">
        <v>670</v>
      </c>
      <c r="D1142" s="755" t="s">
        <v>95</v>
      </c>
      <c r="E1142" s="755">
        <v>0.24</v>
      </c>
      <c r="F1142" s="793"/>
      <c r="G1142" s="757">
        <f t="shared" si="116"/>
        <v>0</v>
      </c>
    </row>
    <row r="1143" spans="1:7" ht="18" x14ac:dyDescent="0.2">
      <c r="A1143" s="752" t="s">
        <v>116</v>
      </c>
      <c r="B1143" s="753">
        <v>88317</v>
      </c>
      <c r="C1143" s="769" t="s">
        <v>724</v>
      </c>
      <c r="D1143" s="755" t="s">
        <v>95</v>
      </c>
      <c r="E1143" s="755">
        <v>0.24</v>
      </c>
      <c r="F1143" s="793"/>
      <c r="G1143" s="757">
        <f t="shared" si="116"/>
        <v>0</v>
      </c>
    </row>
    <row r="1144" spans="1:7" ht="18" x14ac:dyDescent="0.2">
      <c r="A1144" s="759" t="s">
        <v>147</v>
      </c>
      <c r="B1144" s="760"/>
      <c r="C1144" s="760"/>
      <c r="D1144" s="760"/>
      <c r="E1144" s="760"/>
      <c r="F1144" s="761"/>
      <c r="G1144" s="762">
        <f>SUM(G1139:G1143)</f>
        <v>0</v>
      </c>
    </row>
    <row r="1145" spans="1:7" x14ac:dyDescent="0.2">
      <c r="A1145" s="766"/>
      <c r="B1145" s="767"/>
      <c r="C1145" s="767"/>
      <c r="D1145" s="767"/>
      <c r="E1145" s="767"/>
      <c r="F1145" s="767"/>
      <c r="G1145" s="768"/>
    </row>
    <row r="1146" spans="1:7" ht="54" x14ac:dyDescent="0.25">
      <c r="A1146" s="740" t="s">
        <v>198</v>
      </c>
      <c r="B1146" s="741" t="s">
        <v>1073</v>
      </c>
      <c r="C1146" s="765" t="s">
        <v>1074</v>
      </c>
      <c r="D1146" s="743" t="s">
        <v>775</v>
      </c>
      <c r="E1146" s="744"/>
      <c r="F1146" s="745"/>
      <c r="G1146" s="746">
        <f>G1154</f>
        <v>0</v>
      </c>
    </row>
    <row r="1147" spans="1:7" ht="18" x14ac:dyDescent="0.2">
      <c r="A1147" s="747"/>
      <c r="B1147" s="748"/>
      <c r="C1147" s="748"/>
      <c r="D1147" s="748"/>
      <c r="E1147" s="748"/>
      <c r="F1147" s="748"/>
      <c r="G1147" s="749"/>
    </row>
    <row r="1148" spans="1:7" ht="18" x14ac:dyDescent="0.2">
      <c r="A1148" s="750" t="s">
        <v>142</v>
      </c>
      <c r="B1148" s="751"/>
      <c r="C1148" s="748" t="s">
        <v>94</v>
      </c>
      <c r="D1148" s="748" t="s">
        <v>143</v>
      </c>
      <c r="E1148" s="748" t="s">
        <v>144</v>
      </c>
      <c r="F1148" s="748" t="s">
        <v>145</v>
      </c>
      <c r="G1148" s="749" t="s">
        <v>146</v>
      </c>
    </row>
    <row r="1149" spans="1:7" ht="36" x14ac:dyDescent="0.2">
      <c r="A1149" s="752" t="s">
        <v>648</v>
      </c>
      <c r="B1149" s="753">
        <v>11002</v>
      </c>
      <c r="C1149" s="769" t="s">
        <v>1763</v>
      </c>
      <c r="D1149" s="755" t="s">
        <v>97</v>
      </c>
      <c r="E1149" s="755">
        <v>8.8999999999999996E-2</v>
      </c>
      <c r="F1149" s="793"/>
      <c r="G1149" s="757">
        <f t="shared" ref="G1149:G1153" si="117">TRUNC(E1149*F1149,2)</f>
        <v>0</v>
      </c>
    </row>
    <row r="1150" spans="1:7" ht="36" x14ac:dyDescent="0.2">
      <c r="A1150" s="752" t="s">
        <v>648</v>
      </c>
      <c r="B1150" s="753">
        <v>40373</v>
      </c>
      <c r="C1150" s="769" t="s">
        <v>1765</v>
      </c>
      <c r="D1150" s="755" t="s">
        <v>14</v>
      </c>
      <c r="E1150" s="755">
        <v>0.8</v>
      </c>
      <c r="F1150" s="793"/>
      <c r="G1150" s="757">
        <f t="shared" si="117"/>
        <v>0</v>
      </c>
    </row>
    <row r="1151" spans="1:7" ht="36" x14ac:dyDescent="0.2">
      <c r="A1151" s="752" t="s">
        <v>116</v>
      </c>
      <c r="B1151" s="753">
        <v>88248</v>
      </c>
      <c r="C1151" s="769" t="s">
        <v>668</v>
      </c>
      <c r="D1151" s="755" t="s">
        <v>95</v>
      </c>
      <c r="E1151" s="755">
        <v>0.62</v>
      </c>
      <c r="F1151" s="793"/>
      <c r="G1151" s="757">
        <f t="shared" si="117"/>
        <v>0</v>
      </c>
    </row>
    <row r="1152" spans="1:7" ht="36" x14ac:dyDescent="0.2">
      <c r="A1152" s="752" t="s">
        <v>116</v>
      </c>
      <c r="B1152" s="753">
        <v>88267</v>
      </c>
      <c r="C1152" s="769" t="s">
        <v>670</v>
      </c>
      <c r="D1152" s="755" t="s">
        <v>95</v>
      </c>
      <c r="E1152" s="755">
        <v>0.62</v>
      </c>
      <c r="F1152" s="793"/>
      <c r="G1152" s="757">
        <f t="shared" si="117"/>
        <v>0</v>
      </c>
    </row>
    <row r="1153" spans="1:7" ht="18" x14ac:dyDescent="0.2">
      <c r="A1153" s="752" t="s">
        <v>116</v>
      </c>
      <c r="B1153" s="753">
        <v>88317</v>
      </c>
      <c r="C1153" s="769" t="s">
        <v>724</v>
      </c>
      <c r="D1153" s="755" t="s">
        <v>95</v>
      </c>
      <c r="E1153" s="755">
        <v>0.62</v>
      </c>
      <c r="F1153" s="793"/>
      <c r="G1153" s="757">
        <f t="shared" si="117"/>
        <v>0</v>
      </c>
    </row>
    <row r="1154" spans="1:7" ht="18" x14ac:dyDescent="0.2">
      <c r="A1154" s="759" t="s">
        <v>147</v>
      </c>
      <c r="B1154" s="760"/>
      <c r="C1154" s="760"/>
      <c r="D1154" s="760"/>
      <c r="E1154" s="760"/>
      <c r="F1154" s="761"/>
      <c r="G1154" s="762">
        <f>SUM(G1149:G1153)</f>
        <v>0</v>
      </c>
    </row>
    <row r="1155" spans="1:7" x14ac:dyDescent="0.2">
      <c r="A1155" s="766"/>
      <c r="B1155" s="767"/>
      <c r="C1155" s="767"/>
      <c r="D1155" s="767"/>
      <c r="E1155" s="767"/>
      <c r="F1155" s="767"/>
      <c r="G1155" s="768"/>
    </row>
    <row r="1156" spans="1:7" ht="54" x14ac:dyDescent="0.25">
      <c r="A1156" s="740" t="s">
        <v>198</v>
      </c>
      <c r="B1156" s="741" t="s">
        <v>1075</v>
      </c>
      <c r="C1156" s="765" t="s">
        <v>1076</v>
      </c>
      <c r="D1156" s="743" t="s">
        <v>775</v>
      </c>
      <c r="E1156" s="744"/>
      <c r="F1156" s="745"/>
      <c r="G1156" s="746">
        <f>G1164</f>
        <v>0</v>
      </c>
    </row>
    <row r="1157" spans="1:7" ht="18" x14ac:dyDescent="0.2">
      <c r="A1157" s="747"/>
      <c r="B1157" s="748"/>
      <c r="C1157" s="748"/>
      <c r="D1157" s="748"/>
      <c r="E1157" s="748"/>
      <c r="F1157" s="748"/>
      <c r="G1157" s="749"/>
    </row>
    <row r="1158" spans="1:7" ht="18" x14ac:dyDescent="0.2">
      <c r="A1158" s="750" t="s">
        <v>142</v>
      </c>
      <c r="B1158" s="751"/>
      <c r="C1158" s="748" t="s">
        <v>94</v>
      </c>
      <c r="D1158" s="748" t="s">
        <v>143</v>
      </c>
      <c r="E1158" s="748" t="s">
        <v>144</v>
      </c>
      <c r="F1158" s="748" t="s">
        <v>145</v>
      </c>
      <c r="G1158" s="749" t="s">
        <v>146</v>
      </c>
    </row>
    <row r="1159" spans="1:7" ht="36" x14ac:dyDescent="0.2">
      <c r="A1159" s="752" t="s">
        <v>648</v>
      </c>
      <c r="B1159" s="753">
        <v>11002</v>
      </c>
      <c r="C1159" s="769" t="s">
        <v>1763</v>
      </c>
      <c r="D1159" s="755" t="s">
        <v>97</v>
      </c>
      <c r="E1159" s="755">
        <v>8.8999999999999996E-2</v>
      </c>
      <c r="F1159" s="793"/>
      <c r="G1159" s="757">
        <f t="shared" ref="G1159:G1163" si="118">TRUNC(E1159*F1159,2)</f>
        <v>0</v>
      </c>
    </row>
    <row r="1160" spans="1:7" ht="36" x14ac:dyDescent="0.2">
      <c r="A1160" s="752" t="s">
        <v>648</v>
      </c>
      <c r="B1160" s="753">
        <v>40373</v>
      </c>
      <c r="C1160" s="769" t="s">
        <v>1765</v>
      </c>
      <c r="D1160" s="755" t="s">
        <v>14</v>
      </c>
      <c r="E1160" s="755">
        <v>0.9</v>
      </c>
      <c r="F1160" s="793"/>
      <c r="G1160" s="757">
        <f t="shared" si="118"/>
        <v>0</v>
      </c>
    </row>
    <row r="1161" spans="1:7" ht="36" x14ac:dyDescent="0.2">
      <c r="A1161" s="752" t="s">
        <v>116</v>
      </c>
      <c r="B1161" s="753">
        <v>88248</v>
      </c>
      <c r="C1161" s="769" t="s">
        <v>668</v>
      </c>
      <c r="D1161" s="755" t="s">
        <v>95</v>
      </c>
      <c r="E1161" s="755">
        <v>0.62</v>
      </c>
      <c r="F1161" s="793"/>
      <c r="G1161" s="757">
        <f t="shared" si="118"/>
        <v>0</v>
      </c>
    </row>
    <row r="1162" spans="1:7" ht="36" x14ac:dyDescent="0.2">
      <c r="A1162" s="752" t="s">
        <v>116</v>
      </c>
      <c r="B1162" s="753">
        <v>88267</v>
      </c>
      <c r="C1162" s="769" t="s">
        <v>670</v>
      </c>
      <c r="D1162" s="755" t="s">
        <v>95</v>
      </c>
      <c r="E1162" s="755">
        <v>0.62</v>
      </c>
      <c r="F1162" s="793"/>
      <c r="G1162" s="757">
        <f t="shared" si="118"/>
        <v>0</v>
      </c>
    </row>
    <row r="1163" spans="1:7" ht="18" x14ac:dyDescent="0.2">
      <c r="A1163" s="752" t="s">
        <v>116</v>
      </c>
      <c r="B1163" s="753">
        <v>88317</v>
      </c>
      <c r="C1163" s="769" t="s">
        <v>724</v>
      </c>
      <c r="D1163" s="755" t="s">
        <v>95</v>
      </c>
      <c r="E1163" s="755">
        <v>0.62</v>
      </c>
      <c r="F1163" s="793"/>
      <c r="G1163" s="757">
        <f t="shared" si="118"/>
        <v>0</v>
      </c>
    </row>
    <row r="1164" spans="1:7" ht="18" x14ac:dyDescent="0.2">
      <c r="A1164" s="759" t="s">
        <v>147</v>
      </c>
      <c r="B1164" s="760"/>
      <c r="C1164" s="760"/>
      <c r="D1164" s="760"/>
      <c r="E1164" s="760"/>
      <c r="F1164" s="761"/>
      <c r="G1164" s="762">
        <f>SUM(G1159:G1163)</f>
        <v>0</v>
      </c>
    </row>
    <row r="1165" spans="1:7" x14ac:dyDescent="0.2">
      <c r="A1165" s="766"/>
      <c r="B1165" s="767"/>
      <c r="C1165" s="767"/>
      <c r="D1165" s="767"/>
      <c r="E1165" s="767"/>
      <c r="F1165" s="767"/>
      <c r="G1165" s="768"/>
    </row>
    <row r="1166" spans="1:7" ht="36" x14ac:dyDescent="0.25">
      <c r="A1166" s="740" t="s">
        <v>198</v>
      </c>
      <c r="B1166" s="741" t="s">
        <v>1077</v>
      </c>
      <c r="C1166" s="765" t="s">
        <v>1078</v>
      </c>
      <c r="D1166" s="743" t="s">
        <v>775</v>
      </c>
      <c r="E1166" s="744"/>
      <c r="F1166" s="745"/>
      <c r="G1166" s="746">
        <f>G1174</f>
        <v>0</v>
      </c>
    </row>
    <row r="1167" spans="1:7" ht="18" x14ac:dyDescent="0.2">
      <c r="A1167" s="747"/>
      <c r="B1167" s="748"/>
      <c r="C1167" s="748"/>
      <c r="D1167" s="748"/>
      <c r="E1167" s="748"/>
      <c r="F1167" s="748"/>
      <c r="G1167" s="749"/>
    </row>
    <row r="1168" spans="1:7" ht="18" x14ac:dyDescent="0.2">
      <c r="A1168" s="750" t="s">
        <v>142</v>
      </c>
      <c r="B1168" s="751"/>
      <c r="C1168" s="748" t="s">
        <v>94</v>
      </c>
      <c r="D1168" s="748" t="s">
        <v>143</v>
      </c>
      <c r="E1168" s="748" t="s">
        <v>144</v>
      </c>
      <c r="F1168" s="748" t="s">
        <v>145</v>
      </c>
      <c r="G1168" s="749" t="s">
        <v>146</v>
      </c>
    </row>
    <row r="1169" spans="1:7" ht="36" x14ac:dyDescent="0.2">
      <c r="A1169" s="752" t="s">
        <v>648</v>
      </c>
      <c r="B1169" s="753">
        <v>11002</v>
      </c>
      <c r="C1169" s="769" t="s">
        <v>1763</v>
      </c>
      <c r="D1169" s="755" t="s">
        <v>97</v>
      </c>
      <c r="E1169" s="755">
        <v>8.8999999999999996E-2</v>
      </c>
      <c r="F1169" s="793"/>
      <c r="G1169" s="757">
        <f t="shared" ref="G1169:G1173" si="119">TRUNC(E1169*F1169,2)</f>
        <v>0</v>
      </c>
    </row>
    <row r="1170" spans="1:7" ht="36" x14ac:dyDescent="0.2">
      <c r="A1170" s="752" t="s">
        <v>648</v>
      </c>
      <c r="B1170" s="753">
        <v>6307</v>
      </c>
      <c r="C1170" s="769" t="s">
        <v>1766</v>
      </c>
      <c r="D1170" s="755" t="s">
        <v>14</v>
      </c>
      <c r="E1170" s="755">
        <v>1</v>
      </c>
      <c r="F1170" s="793"/>
      <c r="G1170" s="757">
        <f t="shared" si="119"/>
        <v>0</v>
      </c>
    </row>
    <row r="1171" spans="1:7" ht="36" x14ac:dyDescent="0.2">
      <c r="A1171" s="752" t="s">
        <v>116</v>
      </c>
      <c r="B1171" s="753">
        <v>88248</v>
      </c>
      <c r="C1171" s="769" t="s">
        <v>668</v>
      </c>
      <c r="D1171" s="755" t="s">
        <v>95</v>
      </c>
      <c r="E1171" s="755">
        <v>0.3</v>
      </c>
      <c r="F1171" s="793"/>
      <c r="G1171" s="757">
        <f t="shared" si="119"/>
        <v>0</v>
      </c>
    </row>
    <row r="1172" spans="1:7" ht="36" x14ac:dyDescent="0.2">
      <c r="A1172" s="752" t="s">
        <v>116</v>
      </c>
      <c r="B1172" s="753">
        <v>88267</v>
      </c>
      <c r="C1172" s="769" t="s">
        <v>670</v>
      </c>
      <c r="D1172" s="755" t="s">
        <v>95</v>
      </c>
      <c r="E1172" s="755">
        <v>0.3</v>
      </c>
      <c r="F1172" s="793"/>
      <c r="G1172" s="757">
        <f t="shared" si="119"/>
        <v>0</v>
      </c>
    </row>
    <row r="1173" spans="1:7" ht="18" x14ac:dyDescent="0.2">
      <c r="A1173" s="752" t="s">
        <v>116</v>
      </c>
      <c r="B1173" s="753">
        <v>88317</v>
      </c>
      <c r="C1173" s="769" t="s">
        <v>724</v>
      </c>
      <c r="D1173" s="755" t="s">
        <v>95</v>
      </c>
      <c r="E1173" s="755">
        <v>0.3</v>
      </c>
      <c r="F1173" s="793"/>
      <c r="G1173" s="757">
        <f t="shared" si="119"/>
        <v>0</v>
      </c>
    </row>
    <row r="1174" spans="1:7" ht="18" x14ac:dyDescent="0.2">
      <c r="A1174" s="759" t="s">
        <v>147</v>
      </c>
      <c r="B1174" s="760"/>
      <c r="C1174" s="760"/>
      <c r="D1174" s="760"/>
      <c r="E1174" s="760"/>
      <c r="F1174" s="761"/>
      <c r="G1174" s="762">
        <f>SUM(G1169:G1173)</f>
        <v>0</v>
      </c>
    </row>
    <row r="1175" spans="1:7" x14ac:dyDescent="0.2">
      <c r="A1175" s="766"/>
      <c r="B1175" s="767"/>
      <c r="C1175" s="767"/>
      <c r="D1175" s="767"/>
      <c r="E1175" s="767"/>
      <c r="F1175" s="767"/>
      <c r="G1175" s="768"/>
    </row>
    <row r="1176" spans="1:7" ht="18" x14ac:dyDescent="0.25">
      <c r="A1176" s="740" t="s">
        <v>198</v>
      </c>
      <c r="B1176" s="741" t="s">
        <v>1080</v>
      </c>
      <c r="C1176" s="765" t="s">
        <v>1081</v>
      </c>
      <c r="D1176" s="743" t="s">
        <v>775</v>
      </c>
      <c r="E1176" s="744"/>
      <c r="F1176" s="745"/>
      <c r="G1176" s="746">
        <f>G1182</f>
        <v>0</v>
      </c>
    </row>
    <row r="1177" spans="1:7" ht="18" x14ac:dyDescent="0.2">
      <c r="A1177" s="747"/>
      <c r="B1177" s="748"/>
      <c r="C1177" s="748"/>
      <c r="D1177" s="748"/>
      <c r="E1177" s="748"/>
      <c r="F1177" s="748"/>
      <c r="G1177" s="749"/>
    </row>
    <row r="1178" spans="1:7" ht="18" x14ac:dyDescent="0.2">
      <c r="A1178" s="750" t="s">
        <v>142</v>
      </c>
      <c r="B1178" s="751"/>
      <c r="C1178" s="748" t="s">
        <v>94</v>
      </c>
      <c r="D1178" s="748" t="s">
        <v>143</v>
      </c>
      <c r="E1178" s="748" t="s">
        <v>144</v>
      </c>
      <c r="F1178" s="748" t="s">
        <v>145</v>
      </c>
      <c r="G1178" s="749" t="s">
        <v>146</v>
      </c>
    </row>
    <row r="1179" spans="1:7" ht="26.25" customHeight="1" x14ac:dyDescent="0.2">
      <c r="A1179" s="752" t="s">
        <v>648</v>
      </c>
      <c r="B1179" s="753">
        <v>7543</v>
      </c>
      <c r="C1179" s="769" t="s">
        <v>1767</v>
      </c>
      <c r="D1179" s="755" t="s">
        <v>14</v>
      </c>
      <c r="E1179" s="755">
        <v>1</v>
      </c>
      <c r="F1179" s="793"/>
      <c r="G1179" s="757">
        <f t="shared" ref="G1179:G1181" si="120">TRUNC(E1179*F1179,2)</f>
        <v>0</v>
      </c>
    </row>
    <row r="1180" spans="1:7" ht="36" x14ac:dyDescent="0.2">
      <c r="A1180" s="752" t="s">
        <v>116</v>
      </c>
      <c r="B1180" s="753">
        <v>88248</v>
      </c>
      <c r="C1180" s="769" t="s">
        <v>668</v>
      </c>
      <c r="D1180" s="755" t="s">
        <v>95</v>
      </c>
      <c r="E1180" s="755">
        <v>0.09</v>
      </c>
      <c r="F1180" s="793"/>
      <c r="G1180" s="757">
        <f t="shared" si="120"/>
        <v>0</v>
      </c>
    </row>
    <row r="1181" spans="1:7" ht="36" x14ac:dyDescent="0.2">
      <c r="A1181" s="752" t="s">
        <v>116</v>
      </c>
      <c r="B1181" s="753">
        <v>88267</v>
      </c>
      <c r="C1181" s="769" t="s">
        <v>670</v>
      </c>
      <c r="D1181" s="755" t="s">
        <v>95</v>
      </c>
      <c r="E1181" s="755">
        <v>0.09</v>
      </c>
      <c r="F1181" s="793"/>
      <c r="G1181" s="757">
        <f t="shared" si="120"/>
        <v>0</v>
      </c>
    </row>
    <row r="1182" spans="1:7" ht="18" x14ac:dyDescent="0.2">
      <c r="A1182" s="759" t="s">
        <v>147</v>
      </c>
      <c r="B1182" s="760"/>
      <c r="C1182" s="760"/>
      <c r="D1182" s="760"/>
      <c r="E1182" s="760"/>
      <c r="F1182" s="761"/>
      <c r="G1182" s="762">
        <f>SUM(G1179:G1181)</f>
        <v>0</v>
      </c>
    </row>
    <row r="1183" spans="1:7" ht="18" x14ac:dyDescent="0.2">
      <c r="A1183" s="763"/>
      <c r="B1183" s="748"/>
      <c r="C1183" s="748"/>
      <c r="D1183" s="748"/>
      <c r="E1183" s="748"/>
      <c r="F1183" s="756"/>
      <c r="G1183" s="764"/>
    </row>
    <row r="1184" spans="1:7" ht="18" x14ac:dyDescent="0.25">
      <c r="A1184" s="740" t="s">
        <v>198</v>
      </c>
      <c r="B1184" s="741" t="s">
        <v>1083</v>
      </c>
      <c r="C1184" s="765" t="s">
        <v>1084</v>
      </c>
      <c r="D1184" s="743" t="s">
        <v>775</v>
      </c>
      <c r="E1184" s="744"/>
      <c r="F1184" s="745"/>
      <c r="G1184" s="746">
        <f>G1190</f>
        <v>0</v>
      </c>
    </row>
    <row r="1185" spans="1:7" ht="18" x14ac:dyDescent="0.2">
      <c r="A1185" s="747"/>
      <c r="B1185" s="748"/>
      <c r="C1185" s="748"/>
      <c r="D1185" s="748"/>
      <c r="E1185" s="748"/>
      <c r="F1185" s="748"/>
      <c r="G1185" s="749"/>
    </row>
    <row r="1186" spans="1:7" ht="18" x14ac:dyDescent="0.2">
      <c r="A1186" s="750" t="s">
        <v>142</v>
      </c>
      <c r="B1186" s="751"/>
      <c r="C1186" s="748" t="s">
        <v>94</v>
      </c>
      <c r="D1186" s="748" t="s">
        <v>143</v>
      </c>
      <c r="E1186" s="748" t="s">
        <v>144</v>
      </c>
      <c r="F1186" s="748" t="s">
        <v>145</v>
      </c>
      <c r="G1186" s="749" t="s">
        <v>146</v>
      </c>
    </row>
    <row r="1187" spans="1:7" ht="18" x14ac:dyDescent="0.2">
      <c r="A1187" s="752" t="s">
        <v>745</v>
      </c>
      <c r="B1187" s="753" t="s">
        <v>1768</v>
      </c>
      <c r="C1187" s="769" t="s">
        <v>1895</v>
      </c>
      <c r="D1187" s="755" t="s">
        <v>746</v>
      </c>
      <c r="E1187" s="755">
        <v>1</v>
      </c>
      <c r="F1187" s="793"/>
      <c r="G1187" s="757">
        <f t="shared" ref="G1187:G1189" si="121">TRUNC(E1187*F1187,2)</f>
        <v>0</v>
      </c>
    </row>
    <row r="1188" spans="1:7" ht="36" x14ac:dyDescent="0.2">
      <c r="A1188" s="752" t="s">
        <v>116</v>
      </c>
      <c r="B1188" s="753">
        <v>88248</v>
      </c>
      <c r="C1188" s="769" t="s">
        <v>668</v>
      </c>
      <c r="D1188" s="755" t="s">
        <v>95</v>
      </c>
      <c r="E1188" s="755">
        <v>0.31</v>
      </c>
      <c r="F1188" s="793"/>
      <c r="G1188" s="757">
        <f t="shared" si="121"/>
        <v>0</v>
      </c>
    </row>
    <row r="1189" spans="1:7" ht="36" x14ac:dyDescent="0.2">
      <c r="A1189" s="752" t="s">
        <v>116</v>
      </c>
      <c r="B1189" s="753">
        <v>88267</v>
      </c>
      <c r="C1189" s="769" t="s">
        <v>670</v>
      </c>
      <c r="D1189" s="755" t="s">
        <v>95</v>
      </c>
      <c r="E1189" s="755">
        <v>0.31</v>
      </c>
      <c r="F1189" s="793"/>
      <c r="G1189" s="757">
        <f t="shared" si="121"/>
        <v>0</v>
      </c>
    </row>
    <row r="1190" spans="1:7" ht="18" x14ac:dyDescent="0.2">
      <c r="A1190" s="759" t="s">
        <v>147</v>
      </c>
      <c r="B1190" s="760"/>
      <c r="C1190" s="760"/>
      <c r="D1190" s="760"/>
      <c r="E1190" s="760"/>
      <c r="F1190" s="761"/>
      <c r="G1190" s="762">
        <f>SUM(G1187:G1189)</f>
        <v>0</v>
      </c>
    </row>
    <row r="1191" spans="1:7" ht="18" x14ac:dyDescent="0.2">
      <c r="A1191" s="763"/>
      <c r="B1191" s="748"/>
      <c r="C1191" s="748"/>
      <c r="D1191" s="748"/>
      <c r="E1191" s="748"/>
      <c r="F1191" s="756"/>
      <c r="G1191" s="764"/>
    </row>
    <row r="1192" spans="1:7" ht="36" x14ac:dyDescent="0.25">
      <c r="A1192" s="740" t="s">
        <v>198</v>
      </c>
      <c r="B1192" s="741" t="s">
        <v>1085</v>
      </c>
      <c r="C1192" s="765" t="s">
        <v>1086</v>
      </c>
      <c r="D1192" s="743" t="s">
        <v>775</v>
      </c>
      <c r="E1192" s="744"/>
      <c r="F1192" s="745"/>
      <c r="G1192" s="746">
        <f>G1201</f>
        <v>0</v>
      </c>
    </row>
    <row r="1193" spans="1:7" ht="18" x14ac:dyDescent="0.2">
      <c r="A1193" s="747"/>
      <c r="B1193" s="748"/>
      <c r="C1193" s="748"/>
      <c r="D1193" s="748"/>
      <c r="E1193" s="748"/>
      <c r="F1193" s="748"/>
      <c r="G1193" s="749"/>
    </row>
    <row r="1194" spans="1:7" ht="18" x14ac:dyDescent="0.2">
      <c r="A1194" s="750" t="s">
        <v>142</v>
      </c>
      <c r="B1194" s="751"/>
      <c r="C1194" s="748" t="s">
        <v>94</v>
      </c>
      <c r="D1194" s="748" t="s">
        <v>143</v>
      </c>
      <c r="E1194" s="748" t="s">
        <v>144</v>
      </c>
      <c r="F1194" s="748" t="s">
        <v>145</v>
      </c>
      <c r="G1194" s="749" t="s">
        <v>146</v>
      </c>
    </row>
    <row r="1195" spans="1:7" ht="36" x14ac:dyDescent="0.2">
      <c r="A1195" s="752" t="s">
        <v>648</v>
      </c>
      <c r="B1195" s="753">
        <v>779</v>
      </c>
      <c r="C1195" s="769" t="s">
        <v>1762</v>
      </c>
      <c r="D1195" s="755" t="s">
        <v>14</v>
      </c>
      <c r="E1195" s="755">
        <v>1</v>
      </c>
      <c r="F1195" s="793"/>
      <c r="G1195" s="757">
        <f t="shared" ref="G1195:G1200" si="122">TRUNC(E1195*F1195,2)</f>
        <v>0</v>
      </c>
    </row>
    <row r="1196" spans="1:7" ht="18" x14ac:dyDescent="0.2">
      <c r="A1196" s="752" t="s">
        <v>648</v>
      </c>
      <c r="B1196" s="753">
        <v>3148</v>
      </c>
      <c r="C1196" s="769" t="s">
        <v>1558</v>
      </c>
      <c r="D1196" s="755" t="s">
        <v>14</v>
      </c>
      <c r="E1196" s="755">
        <v>1.2999999999999999E-2</v>
      </c>
      <c r="F1196" s="793"/>
      <c r="G1196" s="757">
        <f t="shared" si="122"/>
        <v>0</v>
      </c>
    </row>
    <row r="1197" spans="1:7" ht="18" x14ac:dyDescent="0.2">
      <c r="A1197" s="752" t="s">
        <v>648</v>
      </c>
      <c r="B1197" s="753">
        <v>7307</v>
      </c>
      <c r="C1197" s="769" t="s">
        <v>1557</v>
      </c>
      <c r="D1197" s="755" t="s">
        <v>752</v>
      </c>
      <c r="E1197" s="755">
        <v>3.0000000000000001E-3</v>
      </c>
      <c r="F1197" s="793"/>
      <c r="G1197" s="757">
        <f t="shared" si="122"/>
        <v>0</v>
      </c>
    </row>
    <row r="1198" spans="1:7" ht="36" x14ac:dyDescent="0.2">
      <c r="A1198" s="752" t="s">
        <v>116</v>
      </c>
      <c r="B1198" s="753">
        <v>88248</v>
      </c>
      <c r="C1198" s="769" t="s">
        <v>668</v>
      </c>
      <c r="D1198" s="755" t="s">
        <v>95</v>
      </c>
      <c r="E1198" s="755">
        <v>0.15</v>
      </c>
      <c r="F1198" s="793"/>
      <c r="G1198" s="757">
        <f t="shared" si="122"/>
        <v>0</v>
      </c>
    </row>
    <row r="1199" spans="1:7" ht="36" x14ac:dyDescent="0.2">
      <c r="A1199" s="752" t="s">
        <v>116</v>
      </c>
      <c r="B1199" s="753">
        <v>88267</v>
      </c>
      <c r="C1199" s="769" t="s">
        <v>670</v>
      </c>
      <c r="D1199" s="755" t="s">
        <v>95</v>
      </c>
      <c r="E1199" s="755">
        <v>0.15</v>
      </c>
      <c r="F1199" s="793"/>
      <c r="G1199" s="757">
        <f t="shared" si="122"/>
        <v>0</v>
      </c>
    </row>
    <row r="1200" spans="1:7" ht="18" x14ac:dyDescent="0.2">
      <c r="A1200" s="752" t="s">
        <v>116</v>
      </c>
      <c r="B1200" s="753">
        <v>88317</v>
      </c>
      <c r="C1200" s="769" t="s">
        <v>724</v>
      </c>
      <c r="D1200" s="755" t="s">
        <v>95</v>
      </c>
      <c r="E1200" s="755">
        <v>0.15</v>
      </c>
      <c r="F1200" s="793"/>
      <c r="G1200" s="757">
        <f t="shared" si="122"/>
        <v>0</v>
      </c>
    </row>
    <row r="1201" spans="1:7" ht="18" x14ac:dyDescent="0.2">
      <c r="A1201" s="759" t="s">
        <v>147</v>
      </c>
      <c r="B1201" s="760"/>
      <c r="C1201" s="760"/>
      <c r="D1201" s="760"/>
      <c r="E1201" s="760"/>
      <c r="F1201" s="761"/>
      <c r="G1201" s="762">
        <f>SUM(G1195:G1200)</f>
        <v>0</v>
      </c>
    </row>
    <row r="1202" spans="1:7" ht="18" x14ac:dyDescent="0.2">
      <c r="A1202" s="763"/>
      <c r="B1202" s="748"/>
      <c r="C1202" s="748"/>
      <c r="D1202" s="748"/>
      <c r="E1202" s="748"/>
      <c r="F1202" s="756"/>
      <c r="G1202" s="764"/>
    </row>
    <row r="1203" spans="1:7" ht="36" x14ac:dyDescent="0.25">
      <c r="A1203" s="740" t="s">
        <v>198</v>
      </c>
      <c r="B1203" s="741" t="s">
        <v>1087</v>
      </c>
      <c r="C1203" s="765" t="s">
        <v>1088</v>
      </c>
      <c r="D1203" s="743" t="s">
        <v>775</v>
      </c>
      <c r="E1203" s="744"/>
      <c r="F1203" s="745"/>
      <c r="G1203" s="746">
        <f>G1212</f>
        <v>0</v>
      </c>
    </row>
    <row r="1204" spans="1:7" ht="18" x14ac:dyDescent="0.2">
      <c r="A1204" s="747"/>
      <c r="B1204" s="748"/>
      <c r="C1204" s="748"/>
      <c r="D1204" s="748"/>
      <c r="E1204" s="748"/>
      <c r="F1204" s="748"/>
      <c r="G1204" s="749"/>
    </row>
    <row r="1205" spans="1:7" ht="18" x14ac:dyDescent="0.2">
      <c r="A1205" s="750" t="s">
        <v>142</v>
      </c>
      <c r="B1205" s="751"/>
      <c r="C1205" s="748" t="s">
        <v>94</v>
      </c>
      <c r="D1205" s="748" t="s">
        <v>143</v>
      </c>
      <c r="E1205" s="748" t="s">
        <v>144</v>
      </c>
      <c r="F1205" s="748" t="s">
        <v>145</v>
      </c>
      <c r="G1205" s="749" t="s">
        <v>146</v>
      </c>
    </row>
    <row r="1206" spans="1:7" ht="36" x14ac:dyDescent="0.2">
      <c r="A1206" s="752" t="s">
        <v>648</v>
      </c>
      <c r="B1206" s="753">
        <v>12394</v>
      </c>
      <c r="C1206" s="769" t="s">
        <v>1769</v>
      </c>
      <c r="D1206" s="755" t="s">
        <v>14</v>
      </c>
      <c r="E1206" s="755">
        <v>1</v>
      </c>
      <c r="F1206" s="793"/>
      <c r="G1206" s="757">
        <f t="shared" ref="G1206:G1211" si="123">TRUNC(E1206*F1206,2)</f>
        <v>0</v>
      </c>
    </row>
    <row r="1207" spans="1:7" ht="18" x14ac:dyDescent="0.2">
      <c r="A1207" s="752" t="s">
        <v>648</v>
      </c>
      <c r="B1207" s="753">
        <v>3148</v>
      </c>
      <c r="C1207" s="769" t="s">
        <v>1558</v>
      </c>
      <c r="D1207" s="755" t="s">
        <v>14</v>
      </c>
      <c r="E1207" s="755">
        <v>1.2999999999999999E-2</v>
      </c>
      <c r="F1207" s="793"/>
      <c r="G1207" s="757">
        <f t="shared" si="123"/>
        <v>0</v>
      </c>
    </row>
    <row r="1208" spans="1:7" ht="18" x14ac:dyDescent="0.2">
      <c r="A1208" s="752" t="s">
        <v>648</v>
      </c>
      <c r="B1208" s="753">
        <v>7307</v>
      </c>
      <c r="C1208" s="769" t="s">
        <v>1557</v>
      </c>
      <c r="D1208" s="755" t="s">
        <v>752</v>
      </c>
      <c r="E1208" s="755">
        <v>3.0000000000000001E-3</v>
      </c>
      <c r="F1208" s="793"/>
      <c r="G1208" s="757">
        <f t="shared" si="123"/>
        <v>0</v>
      </c>
    </row>
    <row r="1209" spans="1:7" ht="36" x14ac:dyDescent="0.2">
      <c r="A1209" s="752" t="s">
        <v>116</v>
      </c>
      <c r="B1209" s="753">
        <v>88248</v>
      </c>
      <c r="C1209" s="769" t="s">
        <v>668</v>
      </c>
      <c r="D1209" s="755" t="s">
        <v>95</v>
      </c>
      <c r="E1209" s="755">
        <v>0.15</v>
      </c>
      <c r="F1209" s="793"/>
      <c r="G1209" s="757">
        <f t="shared" si="123"/>
        <v>0</v>
      </c>
    </row>
    <row r="1210" spans="1:7" ht="36" x14ac:dyDescent="0.2">
      <c r="A1210" s="752" t="s">
        <v>116</v>
      </c>
      <c r="B1210" s="753">
        <v>88267</v>
      </c>
      <c r="C1210" s="769" t="s">
        <v>670</v>
      </c>
      <c r="D1210" s="755" t="s">
        <v>95</v>
      </c>
      <c r="E1210" s="755">
        <v>0.15</v>
      </c>
      <c r="F1210" s="793"/>
      <c r="G1210" s="757">
        <f t="shared" si="123"/>
        <v>0</v>
      </c>
    </row>
    <row r="1211" spans="1:7" ht="18" x14ac:dyDescent="0.2">
      <c r="A1211" s="752" t="s">
        <v>116</v>
      </c>
      <c r="B1211" s="753">
        <v>88317</v>
      </c>
      <c r="C1211" s="769" t="s">
        <v>724</v>
      </c>
      <c r="D1211" s="755" t="s">
        <v>95</v>
      </c>
      <c r="E1211" s="755">
        <v>0.15</v>
      </c>
      <c r="F1211" s="793"/>
      <c r="G1211" s="757">
        <f t="shared" si="123"/>
        <v>0</v>
      </c>
    </row>
    <row r="1212" spans="1:7" ht="18" x14ac:dyDescent="0.2">
      <c r="A1212" s="759" t="s">
        <v>147</v>
      </c>
      <c r="B1212" s="760"/>
      <c r="C1212" s="760"/>
      <c r="D1212" s="760"/>
      <c r="E1212" s="760"/>
      <c r="F1212" s="761"/>
      <c r="G1212" s="762">
        <f>SUM(G1206:G1211)</f>
        <v>0</v>
      </c>
    </row>
    <row r="1213" spans="1:7" ht="18" x14ac:dyDescent="0.2">
      <c r="A1213" s="763"/>
      <c r="B1213" s="748"/>
      <c r="C1213" s="748"/>
      <c r="D1213" s="748"/>
      <c r="E1213" s="748"/>
      <c r="F1213" s="756"/>
      <c r="G1213" s="764"/>
    </row>
    <row r="1214" spans="1:7" ht="54" x14ac:dyDescent="0.25">
      <c r="A1214" s="740" t="s">
        <v>198</v>
      </c>
      <c r="B1214" s="741" t="s">
        <v>1089</v>
      </c>
      <c r="C1214" s="765" t="s">
        <v>1090</v>
      </c>
      <c r="D1214" s="743" t="s">
        <v>775</v>
      </c>
      <c r="E1214" s="744"/>
      <c r="F1214" s="745"/>
      <c r="G1214" s="746">
        <f>G1222</f>
        <v>0</v>
      </c>
    </row>
    <row r="1215" spans="1:7" ht="18" x14ac:dyDescent="0.2">
      <c r="A1215" s="747"/>
      <c r="B1215" s="748"/>
      <c r="C1215" s="748"/>
      <c r="D1215" s="748"/>
      <c r="E1215" s="748"/>
      <c r="F1215" s="748"/>
      <c r="G1215" s="749"/>
    </row>
    <row r="1216" spans="1:7" ht="18" x14ac:dyDescent="0.2">
      <c r="A1216" s="750" t="s">
        <v>142</v>
      </c>
      <c r="B1216" s="751"/>
      <c r="C1216" s="748" t="s">
        <v>94</v>
      </c>
      <c r="D1216" s="748" t="s">
        <v>143</v>
      </c>
      <c r="E1216" s="748" t="s">
        <v>144</v>
      </c>
      <c r="F1216" s="748" t="s">
        <v>145</v>
      </c>
      <c r="G1216" s="749" t="s">
        <v>146</v>
      </c>
    </row>
    <row r="1217" spans="1:7" ht="36" x14ac:dyDescent="0.2">
      <c r="A1217" s="752" t="s">
        <v>648</v>
      </c>
      <c r="B1217" s="753">
        <v>11002</v>
      </c>
      <c r="C1217" s="769" t="s">
        <v>1763</v>
      </c>
      <c r="D1217" s="755" t="s">
        <v>97</v>
      </c>
      <c r="E1217" s="755">
        <v>8.8999999999999996E-2</v>
      </c>
      <c r="F1217" s="793"/>
      <c r="G1217" s="757">
        <f t="shared" ref="G1217:G1221" si="124">TRUNC(E1217*F1217,2)</f>
        <v>0</v>
      </c>
    </row>
    <row r="1218" spans="1:7" ht="36" x14ac:dyDescent="0.2">
      <c r="A1218" s="752" t="s">
        <v>648</v>
      </c>
      <c r="B1218" s="753">
        <v>40373</v>
      </c>
      <c r="C1218" s="769" t="s">
        <v>1765</v>
      </c>
      <c r="D1218" s="755" t="s">
        <v>14</v>
      </c>
      <c r="E1218" s="755">
        <v>0.7</v>
      </c>
      <c r="F1218" s="793"/>
      <c r="G1218" s="757">
        <f t="shared" si="124"/>
        <v>0</v>
      </c>
    </row>
    <row r="1219" spans="1:7" ht="36" x14ac:dyDescent="0.2">
      <c r="A1219" s="752" t="s">
        <v>116</v>
      </c>
      <c r="B1219" s="753">
        <v>88248</v>
      </c>
      <c r="C1219" s="769" t="s">
        <v>668</v>
      </c>
      <c r="D1219" s="755" t="s">
        <v>95</v>
      </c>
      <c r="E1219" s="755">
        <v>0.62</v>
      </c>
      <c r="F1219" s="793"/>
      <c r="G1219" s="757">
        <f t="shared" si="124"/>
        <v>0</v>
      </c>
    </row>
    <row r="1220" spans="1:7" ht="36" x14ac:dyDescent="0.2">
      <c r="A1220" s="752" t="s">
        <v>116</v>
      </c>
      <c r="B1220" s="753">
        <v>88267</v>
      </c>
      <c r="C1220" s="769" t="s">
        <v>670</v>
      </c>
      <c r="D1220" s="755" t="s">
        <v>95</v>
      </c>
      <c r="E1220" s="755">
        <v>0.62</v>
      </c>
      <c r="F1220" s="793"/>
      <c r="G1220" s="757">
        <f t="shared" si="124"/>
        <v>0</v>
      </c>
    </row>
    <row r="1221" spans="1:7" ht="18" x14ac:dyDescent="0.2">
      <c r="A1221" s="752" t="s">
        <v>116</v>
      </c>
      <c r="B1221" s="753">
        <v>88317</v>
      </c>
      <c r="C1221" s="769" t="s">
        <v>724</v>
      </c>
      <c r="D1221" s="755" t="s">
        <v>95</v>
      </c>
      <c r="E1221" s="755">
        <v>0.62</v>
      </c>
      <c r="F1221" s="793"/>
      <c r="G1221" s="757">
        <f t="shared" si="124"/>
        <v>0</v>
      </c>
    </row>
    <row r="1222" spans="1:7" ht="18" x14ac:dyDescent="0.2">
      <c r="A1222" s="759" t="s">
        <v>147</v>
      </c>
      <c r="B1222" s="760"/>
      <c r="C1222" s="760"/>
      <c r="D1222" s="760"/>
      <c r="E1222" s="760"/>
      <c r="F1222" s="761"/>
      <c r="G1222" s="762">
        <f>SUM(G1217:G1221)</f>
        <v>0</v>
      </c>
    </row>
    <row r="1223" spans="1:7" ht="18" x14ac:dyDescent="0.2">
      <c r="A1223" s="763"/>
      <c r="B1223" s="748"/>
      <c r="C1223" s="748"/>
      <c r="D1223" s="748"/>
      <c r="E1223" s="748"/>
      <c r="F1223" s="756"/>
      <c r="G1223" s="764"/>
    </row>
    <row r="1224" spans="1:7" ht="54" x14ac:dyDescent="0.25">
      <c r="A1224" s="740" t="s">
        <v>198</v>
      </c>
      <c r="B1224" s="741" t="s">
        <v>1770</v>
      </c>
      <c r="C1224" s="765" t="s">
        <v>1771</v>
      </c>
      <c r="D1224" s="743" t="s">
        <v>775</v>
      </c>
      <c r="E1224" s="744"/>
      <c r="F1224" s="745"/>
      <c r="G1224" s="746">
        <f>G1232</f>
        <v>0</v>
      </c>
    </row>
    <row r="1225" spans="1:7" ht="18" x14ac:dyDescent="0.2">
      <c r="A1225" s="747"/>
      <c r="B1225" s="748"/>
      <c r="C1225" s="748"/>
      <c r="D1225" s="748"/>
      <c r="E1225" s="748"/>
      <c r="F1225" s="748"/>
      <c r="G1225" s="749"/>
    </row>
    <row r="1226" spans="1:7" ht="18" x14ac:dyDescent="0.2">
      <c r="A1226" s="750" t="s">
        <v>142</v>
      </c>
      <c r="B1226" s="751"/>
      <c r="C1226" s="748" t="s">
        <v>94</v>
      </c>
      <c r="D1226" s="748" t="s">
        <v>143</v>
      </c>
      <c r="E1226" s="748" t="s">
        <v>144</v>
      </c>
      <c r="F1226" s="748" t="s">
        <v>145</v>
      </c>
      <c r="G1226" s="749" t="s">
        <v>146</v>
      </c>
    </row>
    <row r="1227" spans="1:7" ht="36" x14ac:dyDescent="0.2">
      <c r="A1227" s="752" t="s">
        <v>648</v>
      </c>
      <c r="B1227" s="753">
        <v>11002</v>
      </c>
      <c r="C1227" s="769" t="s">
        <v>1763</v>
      </c>
      <c r="D1227" s="755" t="s">
        <v>97</v>
      </c>
      <c r="E1227" s="755">
        <v>3.9E-2</v>
      </c>
      <c r="F1227" s="793"/>
      <c r="G1227" s="757">
        <f t="shared" ref="G1227:G1231" si="125">TRUNC(E1227*F1227,2)</f>
        <v>0</v>
      </c>
    </row>
    <row r="1228" spans="1:7" ht="36" x14ac:dyDescent="0.2">
      <c r="A1228" s="752" t="s">
        <v>648</v>
      </c>
      <c r="B1228" s="753">
        <v>3927</v>
      </c>
      <c r="C1228" s="769" t="s">
        <v>1772</v>
      </c>
      <c r="D1228" s="755" t="s">
        <v>14</v>
      </c>
      <c r="E1228" s="755">
        <v>1</v>
      </c>
      <c r="F1228" s="793"/>
      <c r="G1228" s="757">
        <f t="shared" si="125"/>
        <v>0</v>
      </c>
    </row>
    <row r="1229" spans="1:7" ht="36" x14ac:dyDescent="0.2">
      <c r="A1229" s="752" t="s">
        <v>116</v>
      </c>
      <c r="B1229" s="753">
        <v>88248</v>
      </c>
      <c r="C1229" s="769" t="s">
        <v>668</v>
      </c>
      <c r="D1229" s="755" t="s">
        <v>95</v>
      </c>
      <c r="E1229" s="755">
        <v>0.17399999999999999</v>
      </c>
      <c r="F1229" s="793"/>
      <c r="G1229" s="757">
        <f t="shared" si="125"/>
        <v>0</v>
      </c>
    </row>
    <row r="1230" spans="1:7" ht="36" x14ac:dyDescent="0.2">
      <c r="A1230" s="752" t="s">
        <v>116</v>
      </c>
      <c r="B1230" s="753">
        <v>88267</v>
      </c>
      <c r="C1230" s="769" t="s">
        <v>670</v>
      </c>
      <c r="D1230" s="755" t="s">
        <v>95</v>
      </c>
      <c r="E1230" s="755">
        <v>0.17399999999999999</v>
      </c>
      <c r="F1230" s="793"/>
      <c r="G1230" s="757">
        <f t="shared" si="125"/>
        <v>0</v>
      </c>
    </row>
    <row r="1231" spans="1:7" ht="18" x14ac:dyDescent="0.2">
      <c r="A1231" s="752" t="s">
        <v>116</v>
      </c>
      <c r="B1231" s="753">
        <v>88317</v>
      </c>
      <c r="C1231" s="769" t="s">
        <v>724</v>
      </c>
      <c r="D1231" s="755" t="s">
        <v>95</v>
      </c>
      <c r="E1231" s="755">
        <v>0.17399999999999999</v>
      </c>
      <c r="F1231" s="793"/>
      <c r="G1231" s="757">
        <f t="shared" si="125"/>
        <v>0</v>
      </c>
    </row>
    <row r="1232" spans="1:7" ht="18" x14ac:dyDescent="0.2">
      <c r="A1232" s="759" t="s">
        <v>147</v>
      </c>
      <c r="B1232" s="760"/>
      <c r="C1232" s="760"/>
      <c r="D1232" s="760"/>
      <c r="E1232" s="760"/>
      <c r="F1232" s="761"/>
      <c r="G1232" s="762">
        <f>SUM(G1227:G1231)</f>
        <v>0</v>
      </c>
    </row>
    <row r="1233" spans="1:7" ht="18" x14ac:dyDescent="0.2">
      <c r="A1233" s="763"/>
      <c r="B1233" s="748"/>
      <c r="C1233" s="748"/>
      <c r="D1233" s="770"/>
      <c r="E1233" s="770"/>
      <c r="F1233" s="756"/>
      <c r="G1233" s="771"/>
    </row>
    <row r="1234" spans="1:7" ht="54" x14ac:dyDescent="0.2">
      <c r="A1234" s="772" t="s">
        <v>198</v>
      </c>
      <c r="B1234" s="743">
        <v>97510</v>
      </c>
      <c r="C1234" s="773" t="s">
        <v>1773</v>
      </c>
      <c r="D1234" s="748" t="s">
        <v>775</v>
      </c>
      <c r="E1234" s="748"/>
      <c r="F1234" s="774"/>
      <c r="G1234" s="746">
        <f>G1242</f>
        <v>0</v>
      </c>
    </row>
    <row r="1235" spans="1:7" ht="18" x14ac:dyDescent="0.2">
      <c r="A1235" s="763"/>
      <c r="B1235" s="748"/>
      <c r="C1235" s="748"/>
      <c r="D1235" s="748"/>
      <c r="E1235" s="748"/>
      <c r="F1235" s="756"/>
      <c r="G1235" s="764"/>
    </row>
    <row r="1236" spans="1:7" ht="18" x14ac:dyDescent="0.2">
      <c r="A1236" s="763" t="s">
        <v>142</v>
      </c>
      <c r="B1236" s="748"/>
      <c r="C1236" s="748" t="s">
        <v>94</v>
      </c>
      <c r="D1236" s="748" t="s">
        <v>143</v>
      </c>
      <c r="E1236" s="748" t="s">
        <v>144</v>
      </c>
      <c r="F1236" s="794" t="s">
        <v>145</v>
      </c>
      <c r="G1236" s="764" t="s">
        <v>146</v>
      </c>
    </row>
    <row r="1237" spans="1:7" ht="54" x14ac:dyDescent="0.2">
      <c r="A1237" s="775" t="s">
        <v>648</v>
      </c>
      <c r="B1237" s="755">
        <v>44027</v>
      </c>
      <c r="C1237" s="769" t="s">
        <v>1774</v>
      </c>
      <c r="D1237" s="755" t="s">
        <v>14</v>
      </c>
      <c r="E1237" s="755">
        <v>1</v>
      </c>
      <c r="F1237" s="793"/>
      <c r="G1237" s="757">
        <f t="shared" ref="G1237:G1241" si="126">TRUNC(E1237*F1237,2)</f>
        <v>0</v>
      </c>
    </row>
    <row r="1238" spans="1:7" ht="36" x14ac:dyDescent="0.2">
      <c r="A1238" s="775" t="s">
        <v>648</v>
      </c>
      <c r="B1238" s="755">
        <v>11002</v>
      </c>
      <c r="C1238" s="769" t="s">
        <v>1763</v>
      </c>
      <c r="D1238" s="755" t="s">
        <v>97</v>
      </c>
      <c r="E1238" s="755">
        <v>3.9E-2</v>
      </c>
      <c r="F1238" s="793"/>
      <c r="G1238" s="757">
        <f t="shared" si="126"/>
        <v>0</v>
      </c>
    </row>
    <row r="1239" spans="1:7" ht="36" x14ac:dyDescent="0.2">
      <c r="A1239" s="775" t="s">
        <v>116</v>
      </c>
      <c r="B1239" s="755">
        <v>88248</v>
      </c>
      <c r="C1239" s="769" t="s">
        <v>668</v>
      </c>
      <c r="D1239" s="755" t="s">
        <v>95</v>
      </c>
      <c r="E1239" s="755">
        <v>0.17399999999999999</v>
      </c>
      <c r="F1239" s="793"/>
      <c r="G1239" s="757">
        <f t="shared" si="126"/>
        <v>0</v>
      </c>
    </row>
    <row r="1240" spans="1:7" ht="36" x14ac:dyDescent="0.2">
      <c r="A1240" s="775" t="s">
        <v>116</v>
      </c>
      <c r="B1240" s="755">
        <v>88267</v>
      </c>
      <c r="C1240" s="769" t="s">
        <v>670</v>
      </c>
      <c r="D1240" s="755" t="s">
        <v>95</v>
      </c>
      <c r="E1240" s="755">
        <v>0.17399999999999999</v>
      </c>
      <c r="F1240" s="793"/>
      <c r="G1240" s="757">
        <f t="shared" si="126"/>
        <v>0</v>
      </c>
    </row>
    <row r="1241" spans="1:7" ht="18" x14ac:dyDescent="0.2">
      <c r="A1241" s="775" t="s">
        <v>116</v>
      </c>
      <c r="B1241" s="755">
        <v>88317</v>
      </c>
      <c r="C1241" s="769" t="s">
        <v>724</v>
      </c>
      <c r="D1241" s="755" t="s">
        <v>95</v>
      </c>
      <c r="E1241" s="755">
        <v>0.17399999999999999</v>
      </c>
      <c r="F1241" s="793"/>
      <c r="G1241" s="757">
        <f t="shared" si="126"/>
        <v>0</v>
      </c>
    </row>
    <row r="1242" spans="1:7" ht="18" x14ac:dyDescent="0.2">
      <c r="A1242" s="759" t="s">
        <v>147</v>
      </c>
      <c r="B1242" s="760"/>
      <c r="C1242" s="760"/>
      <c r="D1242" s="760"/>
      <c r="E1242" s="760"/>
      <c r="F1242" s="761"/>
      <c r="G1242" s="762">
        <f>SUM(G1237:G1241)</f>
        <v>0</v>
      </c>
    </row>
    <row r="1243" spans="1:7" ht="18" x14ac:dyDescent="0.2">
      <c r="A1243" s="763"/>
      <c r="B1243" s="748"/>
      <c r="C1243" s="748"/>
      <c r="D1243" s="748"/>
      <c r="E1243" s="748"/>
      <c r="F1243" s="756"/>
      <c r="G1243" s="764"/>
    </row>
    <row r="1244" spans="1:7" ht="36" x14ac:dyDescent="0.25">
      <c r="A1244" s="740" t="s">
        <v>198</v>
      </c>
      <c r="B1244" s="741" t="s">
        <v>1091</v>
      </c>
      <c r="C1244" s="765" t="s">
        <v>1092</v>
      </c>
      <c r="D1244" s="743" t="s">
        <v>775</v>
      </c>
      <c r="E1244" s="744"/>
      <c r="F1244" s="745"/>
      <c r="G1244" s="746">
        <f>G1252</f>
        <v>0</v>
      </c>
    </row>
    <row r="1245" spans="1:7" ht="18" x14ac:dyDescent="0.2">
      <c r="A1245" s="747"/>
      <c r="B1245" s="748"/>
      <c r="C1245" s="748"/>
      <c r="D1245" s="748"/>
      <c r="E1245" s="748"/>
      <c r="F1245" s="748"/>
      <c r="G1245" s="749"/>
    </row>
    <row r="1246" spans="1:7" ht="18" x14ac:dyDescent="0.2">
      <c r="A1246" s="750" t="s">
        <v>142</v>
      </c>
      <c r="B1246" s="751"/>
      <c r="C1246" s="748" t="s">
        <v>94</v>
      </c>
      <c r="D1246" s="748" t="s">
        <v>143</v>
      </c>
      <c r="E1246" s="748" t="s">
        <v>144</v>
      </c>
      <c r="F1246" s="748" t="s">
        <v>145</v>
      </c>
      <c r="G1246" s="749" t="s">
        <v>146</v>
      </c>
    </row>
    <row r="1247" spans="1:7" ht="36" x14ac:dyDescent="0.2">
      <c r="A1247" s="752" t="s">
        <v>648</v>
      </c>
      <c r="B1247" s="753">
        <v>11002</v>
      </c>
      <c r="C1247" s="769" t="s">
        <v>1763</v>
      </c>
      <c r="D1247" s="755" t="s">
        <v>97</v>
      </c>
      <c r="E1247" s="755">
        <v>8.8999999999999996E-2</v>
      </c>
      <c r="F1247" s="793"/>
      <c r="G1247" s="757">
        <f t="shared" ref="G1247:G1251" si="127">TRUNC(E1247*F1247,2)</f>
        <v>0</v>
      </c>
    </row>
    <row r="1248" spans="1:7" ht="36" x14ac:dyDescent="0.2">
      <c r="A1248" s="752" t="s">
        <v>648</v>
      </c>
      <c r="B1248" s="753">
        <v>6303</v>
      </c>
      <c r="C1248" s="769" t="s">
        <v>1775</v>
      </c>
      <c r="D1248" s="755" t="s">
        <v>14</v>
      </c>
      <c r="E1248" s="755">
        <v>1</v>
      </c>
      <c r="F1248" s="793"/>
      <c r="G1248" s="757">
        <f t="shared" si="127"/>
        <v>0</v>
      </c>
    </row>
    <row r="1249" spans="1:7" ht="36" x14ac:dyDescent="0.2">
      <c r="A1249" s="752" t="s">
        <v>116</v>
      </c>
      <c r="B1249" s="753">
        <v>88248</v>
      </c>
      <c r="C1249" s="769" t="s">
        <v>668</v>
      </c>
      <c r="D1249" s="755" t="s">
        <v>95</v>
      </c>
      <c r="E1249" s="755">
        <v>0.3</v>
      </c>
      <c r="F1249" s="793"/>
      <c r="G1249" s="757">
        <f t="shared" si="127"/>
        <v>0</v>
      </c>
    </row>
    <row r="1250" spans="1:7" ht="36" x14ac:dyDescent="0.2">
      <c r="A1250" s="752" t="s">
        <v>116</v>
      </c>
      <c r="B1250" s="753">
        <v>88267</v>
      </c>
      <c r="C1250" s="769" t="s">
        <v>670</v>
      </c>
      <c r="D1250" s="755" t="s">
        <v>95</v>
      </c>
      <c r="E1250" s="755">
        <v>0.3</v>
      </c>
      <c r="F1250" s="793"/>
      <c r="G1250" s="757">
        <f t="shared" si="127"/>
        <v>0</v>
      </c>
    </row>
    <row r="1251" spans="1:7" ht="18" x14ac:dyDescent="0.2">
      <c r="A1251" s="752" t="s">
        <v>116</v>
      </c>
      <c r="B1251" s="753">
        <v>88317</v>
      </c>
      <c r="C1251" s="769" t="s">
        <v>724</v>
      </c>
      <c r="D1251" s="755" t="s">
        <v>95</v>
      </c>
      <c r="E1251" s="755">
        <v>0.3</v>
      </c>
      <c r="F1251" s="793"/>
      <c r="G1251" s="757">
        <f t="shared" si="127"/>
        <v>0</v>
      </c>
    </row>
    <row r="1252" spans="1:7" ht="18" x14ac:dyDescent="0.2">
      <c r="A1252" s="759" t="s">
        <v>147</v>
      </c>
      <c r="B1252" s="760"/>
      <c r="C1252" s="760"/>
      <c r="D1252" s="760"/>
      <c r="E1252" s="760"/>
      <c r="F1252" s="761"/>
      <c r="G1252" s="762">
        <f>SUM(G1247:G1251)</f>
        <v>0</v>
      </c>
    </row>
    <row r="1253" spans="1:7" ht="18" x14ac:dyDescent="0.2">
      <c r="A1253" s="763"/>
      <c r="B1253" s="748"/>
      <c r="C1253" s="748"/>
      <c r="D1253" s="748"/>
      <c r="E1253" s="748"/>
      <c r="F1253" s="756"/>
      <c r="G1253" s="764"/>
    </row>
    <row r="1254" spans="1:7" ht="18" x14ac:dyDescent="0.25">
      <c r="A1254" s="740" t="s">
        <v>198</v>
      </c>
      <c r="B1254" s="741" t="s">
        <v>507</v>
      </c>
      <c r="C1254" s="765" t="s">
        <v>1096</v>
      </c>
      <c r="D1254" s="743" t="s">
        <v>775</v>
      </c>
      <c r="E1254" s="744"/>
      <c r="F1254" s="745"/>
      <c r="G1254" s="746">
        <f>G1260</f>
        <v>0</v>
      </c>
    </row>
    <row r="1255" spans="1:7" ht="18" x14ac:dyDescent="0.2">
      <c r="A1255" s="747"/>
      <c r="B1255" s="748"/>
      <c r="C1255" s="748"/>
      <c r="D1255" s="748"/>
      <c r="E1255" s="748"/>
      <c r="F1255" s="748"/>
      <c r="G1255" s="749"/>
    </row>
    <row r="1256" spans="1:7" ht="18" x14ac:dyDescent="0.2">
      <c r="A1256" s="750" t="s">
        <v>142</v>
      </c>
      <c r="B1256" s="751"/>
      <c r="C1256" s="748" t="s">
        <v>94</v>
      </c>
      <c r="D1256" s="748" t="s">
        <v>143</v>
      </c>
      <c r="E1256" s="748" t="s">
        <v>144</v>
      </c>
      <c r="F1256" s="748" t="s">
        <v>145</v>
      </c>
      <c r="G1256" s="749" t="s">
        <v>146</v>
      </c>
    </row>
    <row r="1257" spans="1:7" ht="18" x14ac:dyDescent="0.2">
      <c r="A1257" s="752" t="s">
        <v>648</v>
      </c>
      <c r="B1257" s="753">
        <v>4791</v>
      </c>
      <c r="C1257" s="769" t="s">
        <v>1689</v>
      </c>
      <c r="D1257" s="776" t="s">
        <v>97</v>
      </c>
      <c r="E1257" s="776">
        <v>0.02</v>
      </c>
      <c r="F1257" s="793"/>
      <c r="G1257" s="757">
        <f t="shared" ref="G1257:G1259" si="128">TRUNC(E1257*F1257,2)</f>
        <v>0</v>
      </c>
    </row>
    <row r="1258" spans="1:7" ht="72" x14ac:dyDescent="0.2">
      <c r="A1258" s="752" t="s">
        <v>648</v>
      </c>
      <c r="B1258" s="753">
        <v>37558</v>
      </c>
      <c r="C1258" s="769" t="s">
        <v>1776</v>
      </c>
      <c r="D1258" s="755" t="s">
        <v>14</v>
      </c>
      <c r="E1258" s="755">
        <v>1</v>
      </c>
      <c r="F1258" s="793"/>
      <c r="G1258" s="757">
        <f t="shared" si="128"/>
        <v>0</v>
      </c>
    </row>
    <row r="1259" spans="1:7" ht="36" x14ac:dyDescent="0.2">
      <c r="A1259" s="752" t="s">
        <v>116</v>
      </c>
      <c r="B1259" s="753">
        <v>88239</v>
      </c>
      <c r="C1259" s="769" t="s">
        <v>725</v>
      </c>
      <c r="D1259" s="755" t="s">
        <v>95</v>
      </c>
      <c r="E1259" s="755">
        <v>0.3</v>
      </c>
      <c r="F1259" s="793"/>
      <c r="G1259" s="757">
        <f t="shared" si="128"/>
        <v>0</v>
      </c>
    </row>
    <row r="1260" spans="1:7" ht="18" x14ac:dyDescent="0.2">
      <c r="A1260" s="759" t="s">
        <v>147</v>
      </c>
      <c r="B1260" s="760"/>
      <c r="C1260" s="760"/>
      <c r="D1260" s="760"/>
      <c r="E1260" s="760"/>
      <c r="F1260" s="761"/>
      <c r="G1260" s="762">
        <f>SUM(G1257:G1259)</f>
        <v>0</v>
      </c>
    </row>
    <row r="1261" spans="1:7" ht="18" x14ac:dyDescent="0.2">
      <c r="A1261" s="763"/>
      <c r="B1261" s="748"/>
      <c r="C1261" s="748"/>
      <c r="D1261" s="748"/>
      <c r="E1261" s="748"/>
      <c r="F1261" s="756"/>
      <c r="G1261" s="764"/>
    </row>
    <row r="1262" spans="1:7" ht="36" x14ac:dyDescent="0.25">
      <c r="A1262" s="740" t="s">
        <v>198</v>
      </c>
      <c r="B1262" s="741" t="s">
        <v>1777</v>
      </c>
      <c r="C1262" s="765" t="s">
        <v>1778</v>
      </c>
      <c r="D1262" s="743" t="s">
        <v>837</v>
      </c>
      <c r="E1262" s="744"/>
      <c r="F1262" s="745"/>
      <c r="G1262" s="746">
        <f>G1271</f>
        <v>0</v>
      </c>
    </row>
    <row r="1263" spans="1:7" ht="18" x14ac:dyDescent="0.2">
      <c r="A1263" s="747"/>
      <c r="B1263" s="748"/>
      <c r="C1263" s="748"/>
      <c r="D1263" s="748"/>
      <c r="E1263" s="748"/>
      <c r="F1263" s="748"/>
      <c r="G1263" s="749"/>
    </row>
    <row r="1264" spans="1:7" ht="18" x14ac:dyDescent="0.2">
      <c r="A1264" s="750" t="s">
        <v>142</v>
      </c>
      <c r="B1264" s="751"/>
      <c r="C1264" s="748" t="s">
        <v>94</v>
      </c>
      <c r="D1264" s="748" t="s">
        <v>143</v>
      </c>
      <c r="E1264" s="748" t="s">
        <v>144</v>
      </c>
      <c r="F1264" s="748" t="s">
        <v>145</v>
      </c>
      <c r="G1264" s="749" t="s">
        <v>146</v>
      </c>
    </row>
    <row r="1265" spans="1:7" ht="18" x14ac:dyDescent="0.2">
      <c r="A1265" s="752" t="s">
        <v>648</v>
      </c>
      <c r="B1265" s="753">
        <v>5330</v>
      </c>
      <c r="C1265" s="769" t="s">
        <v>1575</v>
      </c>
      <c r="D1265" s="755" t="s">
        <v>752</v>
      </c>
      <c r="E1265" s="755">
        <v>6.4000000000000001E-2</v>
      </c>
      <c r="F1265" s="793"/>
      <c r="G1265" s="757">
        <f t="shared" ref="G1265:G1270" si="129">TRUNC(E1265*F1265,2)</f>
        <v>0</v>
      </c>
    </row>
    <row r="1266" spans="1:7" ht="18" x14ac:dyDescent="0.2">
      <c r="A1266" s="752" t="s">
        <v>648</v>
      </c>
      <c r="B1266" s="753">
        <v>12815</v>
      </c>
      <c r="C1266" s="769" t="s">
        <v>1577</v>
      </c>
      <c r="D1266" s="755" t="s">
        <v>14</v>
      </c>
      <c r="E1266" s="755">
        <v>0.01</v>
      </c>
      <c r="F1266" s="793"/>
      <c r="G1266" s="757">
        <f t="shared" si="129"/>
        <v>0</v>
      </c>
    </row>
    <row r="1267" spans="1:7" ht="18" x14ac:dyDescent="0.2">
      <c r="A1267" s="752" t="s">
        <v>648</v>
      </c>
      <c r="B1267" s="753">
        <v>44072</v>
      </c>
      <c r="C1267" s="769" t="s">
        <v>1579</v>
      </c>
      <c r="D1267" s="755" t="s">
        <v>752</v>
      </c>
      <c r="E1267" s="755">
        <v>0.2016</v>
      </c>
      <c r="F1267" s="793"/>
      <c r="G1267" s="757">
        <f t="shared" si="129"/>
        <v>0</v>
      </c>
    </row>
    <row r="1268" spans="1:7" ht="18" x14ac:dyDescent="0.2">
      <c r="A1268" s="752" t="s">
        <v>648</v>
      </c>
      <c r="B1268" s="753">
        <v>7304</v>
      </c>
      <c r="C1268" s="769" t="s">
        <v>1580</v>
      </c>
      <c r="D1268" s="755" t="s">
        <v>752</v>
      </c>
      <c r="E1268" s="755">
        <v>0.32200000000000001</v>
      </c>
      <c r="F1268" s="793"/>
      <c r="G1268" s="757">
        <f t="shared" si="129"/>
        <v>0</v>
      </c>
    </row>
    <row r="1269" spans="1:7" ht="18" x14ac:dyDescent="0.2">
      <c r="A1269" s="752" t="s">
        <v>116</v>
      </c>
      <c r="B1269" s="753">
        <v>88310</v>
      </c>
      <c r="C1269" s="769" t="s">
        <v>704</v>
      </c>
      <c r="D1269" s="755" t="s">
        <v>95</v>
      </c>
      <c r="E1269" s="755">
        <v>0.27500000000000002</v>
      </c>
      <c r="F1269" s="793"/>
      <c r="G1269" s="757">
        <f t="shared" si="129"/>
        <v>0</v>
      </c>
    </row>
    <row r="1270" spans="1:7" ht="18" x14ac:dyDescent="0.2">
      <c r="A1270" s="752" t="s">
        <v>116</v>
      </c>
      <c r="B1270" s="753">
        <v>88316</v>
      </c>
      <c r="C1270" s="769" t="s">
        <v>674</v>
      </c>
      <c r="D1270" s="755" t="s">
        <v>95</v>
      </c>
      <c r="E1270" s="755">
        <v>0.115</v>
      </c>
      <c r="F1270" s="793"/>
      <c r="G1270" s="757">
        <f t="shared" si="129"/>
        <v>0</v>
      </c>
    </row>
    <row r="1271" spans="1:7" ht="18" x14ac:dyDescent="0.2">
      <c r="A1271" s="759" t="s">
        <v>147</v>
      </c>
      <c r="B1271" s="760"/>
      <c r="C1271" s="760"/>
      <c r="D1271" s="760"/>
      <c r="E1271" s="760"/>
      <c r="F1271" s="761"/>
      <c r="G1271" s="762">
        <f>SUM(G1265:G1270)</f>
        <v>0</v>
      </c>
    </row>
    <row r="1272" spans="1:7" ht="18" x14ac:dyDescent="0.2">
      <c r="A1272" s="763"/>
      <c r="B1272" s="748"/>
      <c r="C1272" s="748"/>
      <c r="D1272" s="748"/>
      <c r="E1272" s="748"/>
      <c r="F1272" s="756"/>
      <c r="G1272" s="764"/>
    </row>
    <row r="1273" spans="1:7" x14ac:dyDescent="0.2">
      <c r="A1273" s="766"/>
      <c r="B1273" s="767"/>
      <c r="C1273" s="767"/>
      <c r="D1273" s="767"/>
      <c r="E1273" s="767"/>
      <c r="F1273" s="767"/>
      <c r="G1273" s="768"/>
    </row>
    <row r="1274" spans="1:7" ht="36" x14ac:dyDescent="0.25">
      <c r="A1274" s="740" t="s">
        <v>198</v>
      </c>
      <c r="B1274" s="741" t="s">
        <v>958</v>
      </c>
      <c r="C1274" s="765" t="s">
        <v>959</v>
      </c>
      <c r="D1274" s="743" t="s">
        <v>837</v>
      </c>
      <c r="E1274" s="744"/>
      <c r="F1274" s="745"/>
      <c r="G1274" s="746">
        <f>G1283</f>
        <v>0</v>
      </c>
    </row>
    <row r="1275" spans="1:7" ht="18" x14ac:dyDescent="0.2">
      <c r="A1275" s="747"/>
      <c r="B1275" s="748"/>
      <c r="C1275" s="748"/>
      <c r="D1275" s="748"/>
      <c r="E1275" s="748"/>
      <c r="F1275" s="748"/>
      <c r="G1275" s="749"/>
    </row>
    <row r="1276" spans="1:7" ht="18" x14ac:dyDescent="0.2">
      <c r="A1276" s="750" t="s">
        <v>142</v>
      </c>
      <c r="B1276" s="751"/>
      <c r="C1276" s="748" t="s">
        <v>94</v>
      </c>
      <c r="D1276" s="748" t="s">
        <v>143</v>
      </c>
      <c r="E1276" s="748" t="s">
        <v>144</v>
      </c>
      <c r="F1276" s="748" t="s">
        <v>145</v>
      </c>
      <c r="G1276" s="749" t="s">
        <v>146</v>
      </c>
    </row>
    <row r="1277" spans="1:7" ht="18" x14ac:dyDescent="0.2">
      <c r="A1277" s="752" t="s">
        <v>648</v>
      </c>
      <c r="B1277" s="753">
        <v>5330</v>
      </c>
      <c r="C1277" s="769" t="s">
        <v>1575</v>
      </c>
      <c r="D1277" s="755" t="s">
        <v>752</v>
      </c>
      <c r="E1277" s="755">
        <v>6.4000000000000001E-2</v>
      </c>
      <c r="F1277" s="793"/>
      <c r="G1277" s="757">
        <f t="shared" ref="G1277:G1282" si="130">TRUNC(E1277*F1277,2)</f>
        <v>0</v>
      </c>
    </row>
    <row r="1278" spans="1:7" ht="18" x14ac:dyDescent="0.2">
      <c r="A1278" s="752" t="s">
        <v>648</v>
      </c>
      <c r="B1278" s="753">
        <v>12815</v>
      </c>
      <c r="C1278" s="769" t="s">
        <v>1577</v>
      </c>
      <c r="D1278" s="755" t="s">
        <v>14</v>
      </c>
      <c r="E1278" s="755">
        <v>0.01</v>
      </c>
      <c r="F1278" s="793"/>
      <c r="G1278" s="757">
        <f t="shared" si="130"/>
        <v>0</v>
      </c>
    </row>
    <row r="1279" spans="1:7" ht="18" x14ac:dyDescent="0.2">
      <c r="A1279" s="752" t="s">
        <v>648</v>
      </c>
      <c r="B1279" s="753">
        <v>44072</v>
      </c>
      <c r="C1279" s="769" t="s">
        <v>1579</v>
      </c>
      <c r="D1279" s="755" t="s">
        <v>752</v>
      </c>
      <c r="E1279" s="755">
        <v>0.2016</v>
      </c>
      <c r="F1279" s="793"/>
      <c r="G1279" s="757">
        <f t="shared" si="130"/>
        <v>0</v>
      </c>
    </row>
    <row r="1280" spans="1:7" ht="18" x14ac:dyDescent="0.2">
      <c r="A1280" s="752" t="s">
        <v>648</v>
      </c>
      <c r="B1280" s="753">
        <v>7304</v>
      </c>
      <c r="C1280" s="769" t="s">
        <v>1580</v>
      </c>
      <c r="D1280" s="755" t="s">
        <v>752</v>
      </c>
      <c r="E1280" s="755">
        <v>0.32200000000000001</v>
      </c>
      <c r="F1280" s="793"/>
      <c r="G1280" s="757">
        <f t="shared" si="130"/>
        <v>0</v>
      </c>
    </row>
    <row r="1281" spans="1:7" ht="18" x14ac:dyDescent="0.2">
      <c r="A1281" s="752" t="s">
        <v>116</v>
      </c>
      <c r="B1281" s="753">
        <v>88310</v>
      </c>
      <c r="C1281" s="769" t="s">
        <v>704</v>
      </c>
      <c r="D1281" s="755" t="s">
        <v>95</v>
      </c>
      <c r="E1281" s="755">
        <v>0.27500000000000002</v>
      </c>
      <c r="F1281" s="793"/>
      <c r="G1281" s="757">
        <f t="shared" si="130"/>
        <v>0</v>
      </c>
    </row>
    <row r="1282" spans="1:7" ht="18" x14ac:dyDescent="0.2">
      <c r="A1282" s="752" t="s">
        <v>116</v>
      </c>
      <c r="B1282" s="753">
        <v>88316</v>
      </c>
      <c r="C1282" s="769" t="s">
        <v>674</v>
      </c>
      <c r="D1282" s="755" t="s">
        <v>95</v>
      </c>
      <c r="E1282" s="755">
        <v>0.115</v>
      </c>
      <c r="F1282" s="793"/>
      <c r="G1282" s="757">
        <f t="shared" si="130"/>
        <v>0</v>
      </c>
    </row>
    <row r="1283" spans="1:7" ht="18" x14ac:dyDescent="0.2">
      <c r="A1283" s="759" t="s">
        <v>147</v>
      </c>
      <c r="B1283" s="760"/>
      <c r="C1283" s="760"/>
      <c r="D1283" s="760"/>
      <c r="E1283" s="760"/>
      <c r="F1283" s="761"/>
      <c r="G1283" s="762">
        <f>SUM(G1277:G1282)</f>
        <v>0</v>
      </c>
    </row>
    <row r="1284" spans="1:7" x14ac:dyDescent="0.2">
      <c r="A1284" s="766"/>
      <c r="B1284" s="767"/>
      <c r="C1284" s="767"/>
      <c r="D1284" s="767"/>
      <c r="E1284" s="767"/>
      <c r="F1284" s="767"/>
      <c r="G1284" s="768"/>
    </row>
    <row r="1285" spans="1:7" ht="36" x14ac:dyDescent="0.25">
      <c r="A1285" s="740" t="s">
        <v>198</v>
      </c>
      <c r="B1285" s="741" t="s">
        <v>1098</v>
      </c>
      <c r="C1285" s="765" t="s">
        <v>1099</v>
      </c>
      <c r="D1285" s="743" t="s">
        <v>1100</v>
      </c>
      <c r="E1285" s="744"/>
      <c r="F1285" s="745"/>
      <c r="G1285" s="746">
        <f>G1291</f>
        <v>0</v>
      </c>
    </row>
    <row r="1286" spans="1:7" ht="18" x14ac:dyDescent="0.2">
      <c r="A1286" s="747"/>
      <c r="B1286" s="748"/>
      <c r="C1286" s="748"/>
      <c r="D1286" s="748"/>
      <c r="E1286" s="748"/>
      <c r="F1286" s="748"/>
      <c r="G1286" s="749"/>
    </row>
    <row r="1287" spans="1:7" ht="18" x14ac:dyDescent="0.2">
      <c r="A1287" s="750" t="s">
        <v>142</v>
      </c>
      <c r="B1287" s="751"/>
      <c r="C1287" s="748" t="s">
        <v>94</v>
      </c>
      <c r="D1287" s="748" t="s">
        <v>143</v>
      </c>
      <c r="E1287" s="748" t="s">
        <v>144</v>
      </c>
      <c r="F1287" s="748" t="s">
        <v>145</v>
      </c>
      <c r="G1287" s="749" t="s">
        <v>146</v>
      </c>
    </row>
    <row r="1288" spans="1:7" ht="36" x14ac:dyDescent="0.2">
      <c r="A1288" s="752" t="s">
        <v>648</v>
      </c>
      <c r="B1288" s="753">
        <v>39212</v>
      </c>
      <c r="C1288" s="769" t="s">
        <v>1779</v>
      </c>
      <c r="D1288" s="755" t="s">
        <v>14</v>
      </c>
      <c r="E1288" s="755">
        <v>1</v>
      </c>
      <c r="F1288" s="793"/>
      <c r="G1288" s="757">
        <f t="shared" ref="G1288:G1290" si="131">TRUNC(E1288*F1288,2)</f>
        <v>0</v>
      </c>
    </row>
    <row r="1289" spans="1:7" ht="18" x14ac:dyDescent="0.2">
      <c r="A1289" s="752" t="s">
        <v>116</v>
      </c>
      <c r="B1289" s="753">
        <v>88247</v>
      </c>
      <c r="C1289" s="769" t="s">
        <v>716</v>
      </c>
      <c r="D1289" s="755" t="s">
        <v>95</v>
      </c>
      <c r="E1289" s="755">
        <v>0.05</v>
      </c>
      <c r="F1289" s="793"/>
      <c r="G1289" s="757">
        <f t="shared" si="131"/>
        <v>0</v>
      </c>
    </row>
    <row r="1290" spans="1:7" ht="18" x14ac:dyDescent="0.2">
      <c r="A1290" s="752" t="s">
        <v>116</v>
      </c>
      <c r="B1290" s="753">
        <v>88264</v>
      </c>
      <c r="C1290" s="769" t="s">
        <v>712</v>
      </c>
      <c r="D1290" s="755" t="s">
        <v>95</v>
      </c>
      <c r="E1290" s="755">
        <v>0.05</v>
      </c>
      <c r="F1290" s="793"/>
      <c r="G1290" s="757">
        <f t="shared" si="131"/>
        <v>0</v>
      </c>
    </row>
    <row r="1291" spans="1:7" ht="18" x14ac:dyDescent="0.2">
      <c r="A1291" s="759" t="s">
        <v>147</v>
      </c>
      <c r="B1291" s="760"/>
      <c r="C1291" s="760"/>
      <c r="D1291" s="760"/>
      <c r="E1291" s="760"/>
      <c r="F1291" s="761"/>
      <c r="G1291" s="762">
        <f>SUM(G1288:G1290)</f>
        <v>0</v>
      </c>
    </row>
    <row r="1292" spans="1:7" x14ac:dyDescent="0.2">
      <c r="A1292" s="766"/>
      <c r="B1292" s="767"/>
      <c r="C1292" s="767"/>
      <c r="D1292" s="767"/>
      <c r="E1292" s="767"/>
      <c r="F1292" s="767"/>
      <c r="G1292" s="768"/>
    </row>
    <row r="1293" spans="1:7" ht="36" x14ac:dyDescent="0.25">
      <c r="A1293" s="740" t="s">
        <v>198</v>
      </c>
      <c r="B1293" s="741" t="s">
        <v>1103</v>
      </c>
      <c r="C1293" s="765" t="s">
        <v>1104</v>
      </c>
      <c r="D1293" s="743" t="s">
        <v>775</v>
      </c>
      <c r="E1293" s="744"/>
      <c r="F1293" s="745"/>
      <c r="G1293" s="746">
        <f>G1299</f>
        <v>0</v>
      </c>
    </row>
    <row r="1294" spans="1:7" ht="18" x14ac:dyDescent="0.2">
      <c r="A1294" s="747"/>
      <c r="B1294" s="748"/>
      <c r="C1294" s="748"/>
      <c r="D1294" s="748"/>
      <c r="E1294" s="748"/>
      <c r="F1294" s="748"/>
      <c r="G1294" s="749"/>
    </row>
    <row r="1295" spans="1:7" ht="18" x14ac:dyDescent="0.2">
      <c r="A1295" s="750" t="s">
        <v>142</v>
      </c>
      <c r="B1295" s="751"/>
      <c r="C1295" s="748" t="s">
        <v>94</v>
      </c>
      <c r="D1295" s="748" t="s">
        <v>143</v>
      </c>
      <c r="E1295" s="748" t="s">
        <v>144</v>
      </c>
      <c r="F1295" s="748" t="s">
        <v>145</v>
      </c>
      <c r="G1295" s="749" t="s">
        <v>146</v>
      </c>
    </row>
    <row r="1296" spans="1:7" ht="36" x14ac:dyDescent="0.2">
      <c r="A1296" s="752" t="s">
        <v>648</v>
      </c>
      <c r="B1296" s="753">
        <v>12001</v>
      </c>
      <c r="C1296" s="769" t="s">
        <v>1780</v>
      </c>
      <c r="D1296" s="755" t="s">
        <v>14</v>
      </c>
      <c r="E1296" s="755">
        <v>1</v>
      </c>
      <c r="F1296" s="793"/>
      <c r="G1296" s="757">
        <f t="shared" ref="G1296:G1298" si="132">TRUNC(E1296*F1296,2)</f>
        <v>0</v>
      </c>
    </row>
    <row r="1297" spans="1:7" ht="18" x14ac:dyDescent="0.2">
      <c r="A1297" s="752" t="s">
        <v>116</v>
      </c>
      <c r="B1297" s="753">
        <v>88247</v>
      </c>
      <c r="C1297" s="769" t="s">
        <v>716</v>
      </c>
      <c r="D1297" s="755" t="s">
        <v>95</v>
      </c>
      <c r="E1297" s="755">
        <v>0.222</v>
      </c>
      <c r="F1297" s="793"/>
      <c r="G1297" s="757">
        <f t="shared" si="132"/>
        <v>0</v>
      </c>
    </row>
    <row r="1298" spans="1:7" ht="18" x14ac:dyDescent="0.2">
      <c r="A1298" s="752" t="s">
        <v>116</v>
      </c>
      <c r="B1298" s="753">
        <v>88264</v>
      </c>
      <c r="C1298" s="769" t="s">
        <v>712</v>
      </c>
      <c r="D1298" s="755" t="s">
        <v>95</v>
      </c>
      <c r="E1298" s="755">
        <v>0.222</v>
      </c>
      <c r="F1298" s="793"/>
      <c r="G1298" s="757">
        <f t="shared" si="132"/>
        <v>0</v>
      </c>
    </row>
    <row r="1299" spans="1:7" ht="18.75" thickBot="1" x14ac:dyDescent="0.25">
      <c r="A1299" s="777" t="s">
        <v>147</v>
      </c>
      <c r="B1299" s="778"/>
      <c r="C1299" s="778"/>
      <c r="D1299" s="778"/>
      <c r="E1299" s="778"/>
      <c r="F1299" s="779"/>
      <c r="G1299" s="780">
        <f>SUM(G1296:G1298)</f>
        <v>0</v>
      </c>
    </row>
    <row r="1300" spans="1:7" ht="18" x14ac:dyDescent="0.2">
      <c r="A1300" s="781"/>
      <c r="B1300" s="748"/>
      <c r="C1300" s="748"/>
      <c r="D1300" s="748"/>
      <c r="E1300" s="748"/>
      <c r="F1300" s="756"/>
      <c r="G1300" s="782"/>
    </row>
    <row r="1301" spans="1:7" ht="54" x14ac:dyDescent="0.25">
      <c r="A1301" s="740" t="s">
        <v>198</v>
      </c>
      <c r="B1301" s="783" t="s">
        <v>1105</v>
      </c>
      <c r="C1301" s="765" t="s">
        <v>1106</v>
      </c>
      <c r="D1301" s="743" t="s">
        <v>775</v>
      </c>
      <c r="E1301" s="744"/>
      <c r="F1301" s="745"/>
      <c r="G1301" s="746">
        <f>G1307</f>
        <v>0</v>
      </c>
    </row>
    <row r="1302" spans="1:7" ht="18" x14ac:dyDescent="0.2">
      <c r="A1302" s="747"/>
      <c r="B1302" s="748"/>
      <c r="C1302" s="748"/>
      <c r="D1302" s="748"/>
      <c r="E1302" s="748"/>
      <c r="F1302" s="748"/>
      <c r="G1302" s="749"/>
    </row>
    <row r="1303" spans="1:7" ht="18" x14ac:dyDescent="0.2">
      <c r="A1303" s="750" t="s">
        <v>142</v>
      </c>
      <c r="B1303" s="751"/>
      <c r="C1303" s="748" t="s">
        <v>94</v>
      </c>
      <c r="D1303" s="748" t="s">
        <v>143</v>
      </c>
      <c r="E1303" s="748" t="s">
        <v>144</v>
      </c>
      <c r="F1303" s="748" t="s">
        <v>145</v>
      </c>
      <c r="G1303" s="749" t="s">
        <v>146</v>
      </c>
    </row>
    <row r="1304" spans="1:7" ht="36" x14ac:dyDescent="0.2">
      <c r="A1304" s="752" t="s">
        <v>648</v>
      </c>
      <c r="B1304" s="753">
        <v>1880</v>
      </c>
      <c r="C1304" s="769" t="s">
        <v>1781</v>
      </c>
      <c r="D1304" s="755" t="s">
        <v>14</v>
      </c>
      <c r="E1304" s="755">
        <v>1</v>
      </c>
      <c r="F1304" s="793"/>
      <c r="G1304" s="757">
        <f t="shared" ref="G1304:G1306" si="133">TRUNC(E1304*F1304,2)</f>
        <v>0</v>
      </c>
    </row>
    <row r="1305" spans="1:7" ht="18" x14ac:dyDescent="0.2">
      <c r="A1305" s="752" t="s">
        <v>116</v>
      </c>
      <c r="B1305" s="753">
        <v>88247</v>
      </c>
      <c r="C1305" s="769" t="s">
        <v>716</v>
      </c>
      <c r="D1305" s="755" t="s">
        <v>95</v>
      </c>
      <c r="E1305" s="755">
        <v>0.29499999999999998</v>
      </c>
      <c r="F1305" s="793"/>
      <c r="G1305" s="757">
        <f t="shared" si="133"/>
        <v>0</v>
      </c>
    </row>
    <row r="1306" spans="1:7" ht="18" x14ac:dyDescent="0.2">
      <c r="A1306" s="752" t="s">
        <v>116</v>
      </c>
      <c r="B1306" s="753">
        <v>88264</v>
      </c>
      <c r="C1306" s="769" t="s">
        <v>712</v>
      </c>
      <c r="D1306" s="755" t="s">
        <v>95</v>
      </c>
      <c r="E1306" s="755">
        <v>0.29499999999999998</v>
      </c>
      <c r="F1306" s="793"/>
      <c r="G1306" s="757">
        <f t="shared" si="133"/>
        <v>0</v>
      </c>
    </row>
    <row r="1307" spans="1:7" ht="18" x14ac:dyDescent="0.2">
      <c r="A1307" s="759" t="s">
        <v>147</v>
      </c>
      <c r="B1307" s="760"/>
      <c r="C1307" s="760"/>
      <c r="D1307" s="760"/>
      <c r="E1307" s="760"/>
      <c r="F1307" s="761"/>
      <c r="G1307" s="762">
        <f>SUM(G1304:G1306)</f>
        <v>0</v>
      </c>
    </row>
    <row r="1308" spans="1:7" ht="18" x14ac:dyDescent="0.2">
      <c r="A1308" s="781"/>
      <c r="B1308" s="748"/>
      <c r="C1308" s="748"/>
      <c r="D1308" s="748"/>
      <c r="E1308" s="748"/>
      <c r="F1308" s="756"/>
      <c r="G1308" s="782"/>
    </row>
    <row r="1309" spans="1:7" ht="54" x14ac:dyDescent="0.25">
      <c r="A1309" s="740" t="s">
        <v>198</v>
      </c>
      <c r="B1309" s="783" t="s">
        <v>1113</v>
      </c>
      <c r="C1309" s="765" t="s">
        <v>1114</v>
      </c>
      <c r="D1309" s="743" t="s">
        <v>1100</v>
      </c>
      <c r="E1309" s="744"/>
      <c r="F1309" s="745"/>
      <c r="G1309" s="746">
        <f>G1315</f>
        <v>0</v>
      </c>
    </row>
    <row r="1310" spans="1:7" ht="18" x14ac:dyDescent="0.2">
      <c r="A1310" s="747"/>
      <c r="B1310" s="748"/>
      <c r="C1310" s="748"/>
      <c r="D1310" s="748"/>
      <c r="E1310" s="748"/>
      <c r="F1310" s="748"/>
      <c r="G1310" s="749"/>
    </row>
    <row r="1311" spans="1:7" ht="18" x14ac:dyDescent="0.2">
      <c r="A1311" s="750" t="s">
        <v>142</v>
      </c>
      <c r="B1311" s="751"/>
      <c r="C1311" s="748" t="s">
        <v>94</v>
      </c>
      <c r="D1311" s="748" t="s">
        <v>143</v>
      </c>
      <c r="E1311" s="748" t="s">
        <v>144</v>
      </c>
      <c r="F1311" s="748" t="s">
        <v>145</v>
      </c>
      <c r="G1311" s="749" t="s">
        <v>146</v>
      </c>
    </row>
    <row r="1312" spans="1:7" ht="54" x14ac:dyDescent="0.2">
      <c r="A1312" s="752" t="s">
        <v>648</v>
      </c>
      <c r="B1312" s="753">
        <v>4377</v>
      </c>
      <c r="C1312" s="769" t="s">
        <v>1657</v>
      </c>
      <c r="D1312" s="755" t="s">
        <v>14</v>
      </c>
      <c r="E1312" s="755">
        <v>1</v>
      </c>
      <c r="F1312" s="793"/>
      <c r="G1312" s="757">
        <f t="shared" ref="G1312:G1314" si="134">TRUNC(E1312*F1312,2)</f>
        <v>0</v>
      </c>
    </row>
    <row r="1313" spans="1:7" ht="18" x14ac:dyDescent="0.2">
      <c r="A1313" s="752" t="s">
        <v>116</v>
      </c>
      <c r="B1313" s="753">
        <v>88247</v>
      </c>
      <c r="C1313" s="769" t="s">
        <v>716</v>
      </c>
      <c r="D1313" s="755" t="s">
        <v>95</v>
      </c>
      <c r="E1313" s="755">
        <v>0.01</v>
      </c>
      <c r="F1313" s="793"/>
      <c r="G1313" s="757">
        <f t="shared" si="134"/>
        <v>0</v>
      </c>
    </row>
    <row r="1314" spans="1:7" ht="18" x14ac:dyDescent="0.2">
      <c r="A1314" s="752" t="s">
        <v>116</v>
      </c>
      <c r="B1314" s="753">
        <v>88264</v>
      </c>
      <c r="C1314" s="769" t="s">
        <v>712</v>
      </c>
      <c r="D1314" s="755" t="s">
        <v>95</v>
      </c>
      <c r="E1314" s="755">
        <v>0.01</v>
      </c>
      <c r="F1314" s="793"/>
      <c r="G1314" s="757">
        <f t="shared" si="134"/>
        <v>0</v>
      </c>
    </row>
    <row r="1315" spans="1:7" ht="18" x14ac:dyDescent="0.2">
      <c r="A1315" s="759" t="s">
        <v>147</v>
      </c>
      <c r="B1315" s="760"/>
      <c r="C1315" s="760"/>
      <c r="D1315" s="760"/>
      <c r="E1315" s="760"/>
      <c r="F1315" s="761"/>
      <c r="G1315" s="762">
        <f>SUM(G1312:G1314)</f>
        <v>0</v>
      </c>
    </row>
    <row r="1316" spans="1:7" ht="18" x14ac:dyDescent="0.2">
      <c r="A1316" s="781"/>
      <c r="B1316" s="748"/>
      <c r="C1316" s="748"/>
      <c r="D1316" s="748"/>
      <c r="E1316" s="748"/>
      <c r="F1316" s="756"/>
      <c r="G1316" s="782"/>
    </row>
    <row r="1317" spans="1:7" ht="18" x14ac:dyDescent="0.25">
      <c r="A1317" s="740" t="s">
        <v>198</v>
      </c>
      <c r="B1317" s="783" t="s">
        <v>1118</v>
      </c>
      <c r="C1317" s="765" t="s">
        <v>1119</v>
      </c>
      <c r="D1317" s="743" t="s">
        <v>816</v>
      </c>
      <c r="E1317" s="744"/>
      <c r="F1317" s="745"/>
      <c r="G1317" s="746">
        <f>G1323</f>
        <v>0</v>
      </c>
    </row>
    <row r="1318" spans="1:7" ht="18" x14ac:dyDescent="0.2">
      <c r="A1318" s="747"/>
      <c r="B1318" s="748"/>
      <c r="C1318" s="748"/>
      <c r="D1318" s="748"/>
      <c r="E1318" s="748"/>
      <c r="F1318" s="748"/>
      <c r="G1318" s="749"/>
    </row>
    <row r="1319" spans="1:7" ht="18" x14ac:dyDescent="0.2">
      <c r="A1319" s="750" t="s">
        <v>142</v>
      </c>
      <c r="B1319" s="751"/>
      <c r="C1319" s="748" t="s">
        <v>94</v>
      </c>
      <c r="D1319" s="748" t="s">
        <v>143</v>
      </c>
      <c r="E1319" s="748" t="s">
        <v>144</v>
      </c>
      <c r="F1319" s="748" t="s">
        <v>145</v>
      </c>
      <c r="G1319" s="749" t="s">
        <v>146</v>
      </c>
    </row>
    <row r="1320" spans="1:7" ht="18" x14ac:dyDescent="0.2">
      <c r="A1320" s="752" t="s">
        <v>648</v>
      </c>
      <c r="B1320" s="753">
        <v>39996</v>
      </c>
      <c r="C1320" s="769" t="s">
        <v>1756</v>
      </c>
      <c r="D1320" s="755" t="s">
        <v>127</v>
      </c>
      <c r="E1320" s="755">
        <v>1</v>
      </c>
      <c r="F1320" s="793"/>
      <c r="G1320" s="757">
        <f t="shared" ref="G1320:G1322" si="135">TRUNC(E1320*F1320,2)</f>
        <v>0</v>
      </c>
    </row>
    <row r="1321" spans="1:7" ht="18" x14ac:dyDescent="0.2">
      <c r="A1321" s="752" t="s">
        <v>116</v>
      </c>
      <c r="B1321" s="753">
        <v>88238</v>
      </c>
      <c r="C1321" s="769" t="s">
        <v>738</v>
      </c>
      <c r="D1321" s="755" t="s">
        <v>95</v>
      </c>
      <c r="E1321" s="755">
        <v>1.4E-2</v>
      </c>
      <c r="F1321" s="793"/>
      <c r="G1321" s="757">
        <f t="shared" si="135"/>
        <v>0</v>
      </c>
    </row>
    <row r="1322" spans="1:7" ht="18" x14ac:dyDescent="0.2">
      <c r="A1322" s="752" t="s">
        <v>116</v>
      </c>
      <c r="B1322" s="753">
        <v>88245</v>
      </c>
      <c r="C1322" s="769" t="s">
        <v>740</v>
      </c>
      <c r="D1322" s="755" t="s">
        <v>95</v>
      </c>
      <c r="E1322" s="755">
        <v>8.5999999999999993E-2</v>
      </c>
      <c r="F1322" s="793"/>
      <c r="G1322" s="757">
        <f t="shared" si="135"/>
        <v>0</v>
      </c>
    </row>
    <row r="1323" spans="1:7" ht="18" x14ac:dyDescent="0.2">
      <c r="A1323" s="759" t="s">
        <v>147</v>
      </c>
      <c r="B1323" s="760"/>
      <c r="C1323" s="760"/>
      <c r="D1323" s="760"/>
      <c r="E1323" s="760"/>
      <c r="F1323" s="761"/>
      <c r="G1323" s="762">
        <f>SUM(G1320:G1322)</f>
        <v>0</v>
      </c>
    </row>
    <row r="1324" spans="1:7" ht="18" x14ac:dyDescent="0.2">
      <c r="A1324" s="781"/>
      <c r="B1324" s="748"/>
      <c r="C1324" s="748"/>
      <c r="D1324" s="748"/>
      <c r="E1324" s="748"/>
      <c r="F1324" s="756"/>
      <c r="G1324" s="782"/>
    </row>
    <row r="1325" spans="1:7" ht="36" x14ac:dyDescent="0.25">
      <c r="A1325" s="740" t="s">
        <v>198</v>
      </c>
      <c r="B1325" s="783" t="s">
        <v>1121</v>
      </c>
      <c r="C1325" s="765" t="s">
        <v>1122</v>
      </c>
      <c r="D1325" s="743" t="s">
        <v>816</v>
      </c>
      <c r="E1325" s="744"/>
      <c r="F1325" s="745"/>
      <c r="G1325" s="746">
        <f>G1331</f>
        <v>0</v>
      </c>
    </row>
    <row r="1326" spans="1:7" ht="18" x14ac:dyDescent="0.2">
      <c r="A1326" s="747"/>
      <c r="B1326" s="748"/>
      <c r="C1326" s="748"/>
      <c r="D1326" s="748"/>
      <c r="E1326" s="748"/>
      <c r="F1326" s="748"/>
      <c r="G1326" s="749"/>
    </row>
    <row r="1327" spans="1:7" ht="18" x14ac:dyDescent="0.2">
      <c r="A1327" s="750" t="s">
        <v>142</v>
      </c>
      <c r="B1327" s="751"/>
      <c r="C1327" s="748" t="s">
        <v>94</v>
      </c>
      <c r="D1327" s="748" t="s">
        <v>143</v>
      </c>
      <c r="E1327" s="748" t="s">
        <v>144</v>
      </c>
      <c r="F1327" s="748" t="s">
        <v>145</v>
      </c>
      <c r="G1327" s="749" t="s">
        <v>146</v>
      </c>
    </row>
    <row r="1328" spans="1:7" ht="36" x14ac:dyDescent="0.2">
      <c r="A1328" s="752" t="s">
        <v>648</v>
      </c>
      <c r="B1328" s="753">
        <v>1091</v>
      </c>
      <c r="C1328" s="769" t="s">
        <v>1782</v>
      </c>
      <c r="D1328" s="755" t="s">
        <v>14</v>
      </c>
      <c r="E1328" s="755">
        <v>1</v>
      </c>
      <c r="F1328" s="793"/>
      <c r="G1328" s="757">
        <f t="shared" ref="G1328:G1330" si="136">TRUNC(E1328*F1328,2)</f>
        <v>0</v>
      </c>
    </row>
    <row r="1329" spans="1:7" ht="18" x14ac:dyDescent="0.2">
      <c r="A1329" s="752" t="s">
        <v>116</v>
      </c>
      <c r="B1329" s="753">
        <v>88238</v>
      </c>
      <c r="C1329" s="769" t="s">
        <v>738</v>
      </c>
      <c r="D1329" s="755" t="s">
        <v>95</v>
      </c>
      <c r="E1329" s="755">
        <v>1</v>
      </c>
      <c r="F1329" s="793"/>
      <c r="G1329" s="757">
        <f t="shared" si="136"/>
        <v>0</v>
      </c>
    </row>
    <row r="1330" spans="1:7" ht="18" x14ac:dyDescent="0.2">
      <c r="A1330" s="752" t="s">
        <v>116</v>
      </c>
      <c r="B1330" s="753">
        <v>88245</v>
      </c>
      <c r="C1330" s="769" t="s">
        <v>740</v>
      </c>
      <c r="D1330" s="755" t="s">
        <v>95</v>
      </c>
      <c r="E1330" s="755">
        <v>1</v>
      </c>
      <c r="F1330" s="793"/>
      <c r="G1330" s="757">
        <f t="shared" si="136"/>
        <v>0</v>
      </c>
    </row>
    <row r="1331" spans="1:7" ht="18" x14ac:dyDescent="0.2">
      <c r="A1331" s="759" t="s">
        <v>147</v>
      </c>
      <c r="B1331" s="760"/>
      <c r="C1331" s="760"/>
      <c r="D1331" s="760"/>
      <c r="E1331" s="760"/>
      <c r="F1331" s="761"/>
      <c r="G1331" s="762">
        <f>SUM(G1328:G1330)</f>
        <v>0</v>
      </c>
    </row>
    <row r="1332" spans="1:7" ht="18" x14ac:dyDescent="0.2">
      <c r="A1332" s="781"/>
      <c r="B1332" s="748"/>
      <c r="C1332" s="748"/>
      <c r="D1332" s="748"/>
      <c r="E1332" s="748"/>
      <c r="F1332" s="756"/>
      <c r="G1332" s="782"/>
    </row>
    <row r="1333" spans="1:7" ht="18" x14ac:dyDescent="0.25">
      <c r="A1333" s="740" t="s">
        <v>198</v>
      </c>
      <c r="B1333" s="783" t="s">
        <v>1124</v>
      </c>
      <c r="C1333" s="765" t="s">
        <v>1125</v>
      </c>
      <c r="D1333" s="743" t="s">
        <v>898</v>
      </c>
      <c r="E1333" s="744"/>
      <c r="F1333" s="745"/>
      <c r="G1333" s="746">
        <f>G1340</f>
        <v>0</v>
      </c>
    </row>
    <row r="1334" spans="1:7" ht="18" x14ac:dyDescent="0.2">
      <c r="A1334" s="747"/>
      <c r="B1334" s="748"/>
      <c r="C1334" s="748"/>
      <c r="D1334" s="748"/>
      <c r="E1334" s="748"/>
      <c r="F1334" s="748"/>
      <c r="G1334" s="749"/>
    </row>
    <row r="1335" spans="1:7" ht="18" x14ac:dyDescent="0.2">
      <c r="A1335" s="750" t="s">
        <v>142</v>
      </c>
      <c r="B1335" s="751"/>
      <c r="C1335" s="748" t="s">
        <v>94</v>
      </c>
      <c r="D1335" s="748" t="s">
        <v>143</v>
      </c>
      <c r="E1335" s="748" t="s">
        <v>144</v>
      </c>
      <c r="F1335" s="748" t="s">
        <v>145</v>
      </c>
      <c r="G1335" s="749" t="s">
        <v>146</v>
      </c>
    </row>
    <row r="1336" spans="1:7" ht="18" x14ac:dyDescent="0.2">
      <c r="A1336" s="752" t="s">
        <v>648</v>
      </c>
      <c r="B1336" s="753">
        <v>862</v>
      </c>
      <c r="C1336" s="769" t="s">
        <v>1783</v>
      </c>
      <c r="D1336" s="755" t="s">
        <v>127</v>
      </c>
      <c r="E1336" s="755">
        <v>1.03</v>
      </c>
      <c r="F1336" s="793"/>
      <c r="G1336" s="757">
        <f t="shared" ref="G1336:G1339" si="137">TRUNC(E1336*F1336,2)</f>
        <v>0</v>
      </c>
    </row>
    <row r="1337" spans="1:7" ht="36" x14ac:dyDescent="0.2">
      <c r="A1337" s="752" t="s">
        <v>648</v>
      </c>
      <c r="B1337" s="753">
        <v>21127</v>
      </c>
      <c r="C1337" s="769" t="s">
        <v>1784</v>
      </c>
      <c r="D1337" s="755" t="s">
        <v>14</v>
      </c>
      <c r="E1337" s="755">
        <v>9.4000000000000004E-3</v>
      </c>
      <c r="F1337" s="793"/>
      <c r="G1337" s="757">
        <f t="shared" si="137"/>
        <v>0</v>
      </c>
    </row>
    <row r="1338" spans="1:7" ht="18" x14ac:dyDescent="0.2">
      <c r="A1338" s="752" t="s">
        <v>116</v>
      </c>
      <c r="B1338" s="753">
        <v>88247</v>
      </c>
      <c r="C1338" s="769" t="s">
        <v>716</v>
      </c>
      <c r="D1338" s="755" t="s">
        <v>95</v>
      </c>
      <c r="E1338" s="755">
        <v>5.0999999999999997E-2</v>
      </c>
      <c r="F1338" s="793"/>
      <c r="G1338" s="757">
        <f t="shared" si="137"/>
        <v>0</v>
      </c>
    </row>
    <row r="1339" spans="1:7" ht="18" x14ac:dyDescent="0.2">
      <c r="A1339" s="752" t="s">
        <v>116</v>
      </c>
      <c r="B1339" s="753">
        <v>88264</v>
      </c>
      <c r="C1339" s="769" t="s">
        <v>712</v>
      </c>
      <c r="D1339" s="755" t="s">
        <v>95</v>
      </c>
      <c r="E1339" s="755">
        <v>5.0999999999999997E-2</v>
      </c>
      <c r="F1339" s="793"/>
      <c r="G1339" s="757">
        <f t="shared" si="137"/>
        <v>0</v>
      </c>
    </row>
    <row r="1340" spans="1:7" ht="18" x14ac:dyDescent="0.2">
      <c r="A1340" s="759" t="s">
        <v>147</v>
      </c>
      <c r="B1340" s="760"/>
      <c r="C1340" s="760"/>
      <c r="D1340" s="760"/>
      <c r="E1340" s="760"/>
      <c r="F1340" s="761"/>
      <c r="G1340" s="762">
        <f>SUM(G1336:G1339)</f>
        <v>0</v>
      </c>
    </row>
    <row r="1341" spans="1:7" ht="18" x14ac:dyDescent="0.2">
      <c r="A1341" s="781"/>
      <c r="B1341" s="748"/>
      <c r="C1341" s="748"/>
      <c r="D1341" s="748"/>
      <c r="E1341" s="748"/>
      <c r="F1341" s="756"/>
      <c r="G1341" s="782"/>
    </row>
    <row r="1342" spans="1:7" ht="36" x14ac:dyDescent="0.25">
      <c r="A1342" s="740" t="s">
        <v>198</v>
      </c>
      <c r="B1342" s="783" t="s">
        <v>1126</v>
      </c>
      <c r="C1342" s="765" t="s">
        <v>1127</v>
      </c>
      <c r="D1342" s="743" t="s">
        <v>775</v>
      </c>
      <c r="E1342" s="744"/>
      <c r="F1342" s="745"/>
      <c r="G1342" s="746">
        <f>G1349</f>
        <v>0</v>
      </c>
    </row>
    <row r="1343" spans="1:7" ht="18" x14ac:dyDescent="0.2">
      <c r="A1343" s="747"/>
      <c r="B1343" s="748"/>
      <c r="C1343" s="748"/>
      <c r="D1343" s="748"/>
      <c r="E1343" s="748"/>
      <c r="F1343" s="748"/>
      <c r="G1343" s="749"/>
    </row>
    <row r="1344" spans="1:7" ht="18" x14ac:dyDescent="0.2">
      <c r="A1344" s="750" t="s">
        <v>142</v>
      </c>
      <c r="B1344" s="751"/>
      <c r="C1344" s="748" t="s">
        <v>94</v>
      </c>
      <c r="D1344" s="748" t="s">
        <v>143</v>
      </c>
      <c r="E1344" s="748" t="s">
        <v>144</v>
      </c>
      <c r="F1344" s="748" t="s">
        <v>145</v>
      </c>
      <c r="G1344" s="749" t="s">
        <v>146</v>
      </c>
    </row>
    <row r="1345" spans="1:7" ht="54" x14ac:dyDescent="0.2">
      <c r="A1345" s="752" t="s">
        <v>648</v>
      </c>
      <c r="B1345" s="753">
        <v>41480</v>
      </c>
      <c r="C1345" s="769" t="s">
        <v>1785</v>
      </c>
      <c r="D1345" s="755" t="s">
        <v>14</v>
      </c>
      <c r="E1345" s="755">
        <v>1</v>
      </c>
      <c r="F1345" s="793"/>
      <c r="G1345" s="757">
        <f t="shared" ref="G1345:G1348" si="138">TRUNC(E1345*F1345,2)</f>
        <v>0</v>
      </c>
    </row>
    <row r="1346" spans="1:7" ht="18" x14ac:dyDescent="0.2">
      <c r="A1346" s="752" t="s">
        <v>116</v>
      </c>
      <c r="B1346" s="753">
        <v>88309</v>
      </c>
      <c r="C1346" s="769" t="s">
        <v>672</v>
      </c>
      <c r="D1346" s="755" t="s">
        <v>95</v>
      </c>
      <c r="E1346" s="755">
        <v>0.1384</v>
      </c>
      <c r="F1346" s="793"/>
      <c r="G1346" s="757">
        <f t="shared" si="138"/>
        <v>0</v>
      </c>
    </row>
    <row r="1347" spans="1:7" ht="18" x14ac:dyDescent="0.2">
      <c r="A1347" s="752" t="s">
        <v>116</v>
      </c>
      <c r="B1347" s="753">
        <v>88316</v>
      </c>
      <c r="C1347" s="769" t="s">
        <v>674</v>
      </c>
      <c r="D1347" s="755" t="s">
        <v>95</v>
      </c>
      <c r="E1347" s="755">
        <v>0.10879999999999999</v>
      </c>
      <c r="F1347" s="793"/>
      <c r="G1347" s="757">
        <f t="shared" si="138"/>
        <v>0</v>
      </c>
    </row>
    <row r="1348" spans="1:7" ht="36" x14ac:dyDescent="0.2">
      <c r="A1348" s="752" t="s">
        <v>116</v>
      </c>
      <c r="B1348" s="753">
        <v>101618</v>
      </c>
      <c r="C1348" s="769" t="s">
        <v>1786</v>
      </c>
      <c r="D1348" s="755" t="s">
        <v>96</v>
      </c>
      <c r="E1348" s="755">
        <v>1.41E-2</v>
      </c>
      <c r="F1348" s="793"/>
      <c r="G1348" s="757">
        <f t="shared" si="138"/>
        <v>0</v>
      </c>
    </row>
    <row r="1349" spans="1:7" ht="18" x14ac:dyDescent="0.2">
      <c r="A1349" s="759" t="s">
        <v>147</v>
      </c>
      <c r="B1349" s="760"/>
      <c r="C1349" s="760"/>
      <c r="D1349" s="760"/>
      <c r="E1349" s="760"/>
      <c r="F1349" s="761"/>
      <c r="G1349" s="762">
        <f>SUM(G1345:G1348)</f>
        <v>0</v>
      </c>
    </row>
    <row r="1350" spans="1:7" ht="18" x14ac:dyDescent="0.2">
      <c r="A1350" s="781"/>
      <c r="B1350" s="748"/>
      <c r="C1350" s="748"/>
      <c r="D1350" s="748"/>
      <c r="E1350" s="748"/>
      <c r="F1350" s="756"/>
      <c r="G1350" s="782"/>
    </row>
    <row r="1351" spans="1:7" ht="36" x14ac:dyDescent="0.25">
      <c r="A1351" s="740" t="s">
        <v>198</v>
      </c>
      <c r="B1351" s="783" t="s">
        <v>1128</v>
      </c>
      <c r="C1351" s="765" t="s">
        <v>1129</v>
      </c>
      <c r="D1351" s="743" t="s">
        <v>775</v>
      </c>
      <c r="E1351" s="744"/>
      <c r="F1351" s="745"/>
      <c r="G1351" s="746">
        <f>G1357</f>
        <v>0</v>
      </c>
    </row>
    <row r="1352" spans="1:7" ht="18" x14ac:dyDescent="0.2">
      <c r="A1352" s="747"/>
      <c r="B1352" s="748"/>
      <c r="C1352" s="748"/>
      <c r="D1352" s="748"/>
      <c r="E1352" s="748"/>
      <c r="F1352" s="748"/>
      <c r="G1352" s="749"/>
    </row>
    <row r="1353" spans="1:7" ht="18" x14ac:dyDescent="0.2">
      <c r="A1353" s="750" t="s">
        <v>142</v>
      </c>
      <c r="B1353" s="751"/>
      <c r="C1353" s="748" t="s">
        <v>94</v>
      </c>
      <c r="D1353" s="748" t="s">
        <v>143</v>
      </c>
      <c r="E1353" s="748" t="s">
        <v>144</v>
      </c>
      <c r="F1353" s="748" t="s">
        <v>145</v>
      </c>
      <c r="G1353" s="749" t="s">
        <v>146</v>
      </c>
    </row>
    <row r="1354" spans="1:7" ht="36" x14ac:dyDescent="0.2">
      <c r="A1354" s="752" t="s">
        <v>648</v>
      </c>
      <c r="B1354" s="753">
        <v>13279</v>
      </c>
      <c r="C1354" s="769" t="s">
        <v>1787</v>
      </c>
      <c r="D1354" s="755" t="s">
        <v>97</v>
      </c>
      <c r="E1354" s="755">
        <v>1</v>
      </c>
      <c r="F1354" s="793"/>
      <c r="G1354" s="757">
        <f t="shared" ref="G1354:G1356" si="139">TRUNC(E1354*F1354,2)</f>
        <v>0</v>
      </c>
    </row>
    <row r="1355" spans="1:7" ht="18" x14ac:dyDescent="0.2">
      <c r="A1355" s="752" t="s">
        <v>116</v>
      </c>
      <c r="B1355" s="753">
        <v>88247</v>
      </c>
      <c r="C1355" s="769" t="s">
        <v>716</v>
      </c>
      <c r="D1355" s="755" t="s">
        <v>95</v>
      </c>
      <c r="E1355" s="755">
        <v>0.2</v>
      </c>
      <c r="F1355" s="793"/>
      <c r="G1355" s="757">
        <f t="shared" si="139"/>
        <v>0</v>
      </c>
    </row>
    <row r="1356" spans="1:7" ht="18" x14ac:dyDescent="0.2">
      <c r="A1356" s="752" t="s">
        <v>116</v>
      </c>
      <c r="B1356" s="753">
        <v>88264</v>
      </c>
      <c r="C1356" s="769" t="s">
        <v>712</v>
      </c>
      <c r="D1356" s="755" t="s">
        <v>95</v>
      </c>
      <c r="E1356" s="755">
        <v>0.2</v>
      </c>
      <c r="F1356" s="793"/>
      <c r="G1356" s="757">
        <f t="shared" si="139"/>
        <v>0</v>
      </c>
    </row>
    <row r="1357" spans="1:7" ht="18" x14ac:dyDescent="0.2">
      <c r="A1357" s="759" t="s">
        <v>147</v>
      </c>
      <c r="B1357" s="760"/>
      <c r="C1357" s="760"/>
      <c r="D1357" s="760"/>
      <c r="E1357" s="760"/>
      <c r="F1357" s="761"/>
      <c r="G1357" s="762">
        <f>SUM(G1354:G1356)</f>
        <v>0</v>
      </c>
    </row>
    <row r="1358" spans="1:7" ht="18" x14ac:dyDescent="0.2">
      <c r="A1358" s="781"/>
      <c r="B1358" s="748"/>
      <c r="C1358" s="748"/>
      <c r="D1358" s="748"/>
      <c r="E1358" s="748"/>
      <c r="F1358" s="756"/>
      <c r="G1358" s="782"/>
    </row>
    <row r="1359" spans="1:7" ht="36" x14ac:dyDescent="0.25">
      <c r="A1359" s="740" t="s">
        <v>198</v>
      </c>
      <c r="B1359" s="783" t="s">
        <v>1130</v>
      </c>
      <c r="C1359" s="765" t="s">
        <v>1131</v>
      </c>
      <c r="D1359" s="743" t="s">
        <v>775</v>
      </c>
      <c r="E1359" s="744"/>
      <c r="F1359" s="745"/>
      <c r="G1359" s="746">
        <f>G1365</f>
        <v>0</v>
      </c>
    </row>
    <row r="1360" spans="1:7" ht="18" x14ac:dyDescent="0.2">
      <c r="A1360" s="747"/>
      <c r="B1360" s="748"/>
      <c r="C1360" s="748"/>
      <c r="D1360" s="748"/>
      <c r="E1360" s="748"/>
      <c r="F1360" s="748"/>
      <c r="G1360" s="749"/>
    </row>
    <row r="1361" spans="1:7" ht="18" x14ac:dyDescent="0.2">
      <c r="A1361" s="750" t="s">
        <v>142</v>
      </c>
      <c r="B1361" s="751"/>
      <c r="C1361" s="748" t="s">
        <v>94</v>
      </c>
      <c r="D1361" s="748" t="s">
        <v>143</v>
      </c>
      <c r="E1361" s="748" t="s">
        <v>144</v>
      </c>
      <c r="F1361" s="748" t="s">
        <v>145</v>
      </c>
      <c r="G1361" s="749" t="s">
        <v>146</v>
      </c>
    </row>
    <row r="1362" spans="1:7" ht="36" x14ac:dyDescent="0.2">
      <c r="A1362" s="752" t="s">
        <v>648</v>
      </c>
      <c r="B1362" s="753">
        <v>1597</v>
      </c>
      <c r="C1362" s="769" t="s">
        <v>1788</v>
      </c>
      <c r="D1362" s="755" t="s">
        <v>14</v>
      </c>
      <c r="E1362" s="755">
        <v>1</v>
      </c>
      <c r="F1362" s="793"/>
      <c r="G1362" s="757">
        <f t="shared" ref="G1362:G1364" si="140">TRUNC(E1362*F1362,2)</f>
        <v>0</v>
      </c>
    </row>
    <row r="1363" spans="1:7" ht="18" x14ac:dyDescent="0.2">
      <c r="A1363" s="752" t="s">
        <v>116</v>
      </c>
      <c r="B1363" s="753">
        <v>88247</v>
      </c>
      <c r="C1363" s="769" t="s">
        <v>716</v>
      </c>
      <c r="D1363" s="755" t="s">
        <v>95</v>
      </c>
      <c r="E1363" s="755">
        <v>0.18629999999999999</v>
      </c>
      <c r="F1363" s="793"/>
      <c r="G1363" s="757">
        <f t="shared" si="140"/>
        <v>0</v>
      </c>
    </row>
    <row r="1364" spans="1:7" ht="18" x14ac:dyDescent="0.2">
      <c r="A1364" s="752" t="s">
        <v>116</v>
      </c>
      <c r="B1364" s="753">
        <v>88264</v>
      </c>
      <c r="C1364" s="769" t="s">
        <v>712</v>
      </c>
      <c r="D1364" s="755" t="s">
        <v>95</v>
      </c>
      <c r="E1364" s="755">
        <v>0.18629999999999999</v>
      </c>
      <c r="F1364" s="793"/>
      <c r="G1364" s="757">
        <f t="shared" si="140"/>
        <v>0</v>
      </c>
    </row>
    <row r="1365" spans="1:7" ht="18" x14ac:dyDescent="0.2">
      <c r="A1365" s="759" t="s">
        <v>147</v>
      </c>
      <c r="B1365" s="760"/>
      <c r="C1365" s="760"/>
      <c r="D1365" s="760"/>
      <c r="E1365" s="760"/>
      <c r="F1365" s="761"/>
      <c r="G1365" s="762">
        <f>SUM(G1362:G1364)</f>
        <v>0</v>
      </c>
    </row>
    <row r="1366" spans="1:7" ht="18" x14ac:dyDescent="0.2">
      <c r="A1366" s="781"/>
      <c r="B1366" s="748"/>
      <c r="C1366" s="748"/>
      <c r="D1366" s="748"/>
      <c r="E1366" s="748"/>
      <c r="F1366" s="756"/>
      <c r="G1366" s="782"/>
    </row>
    <row r="1367" spans="1:7" ht="36" x14ac:dyDescent="0.25">
      <c r="A1367" s="740" t="s">
        <v>198</v>
      </c>
      <c r="B1367" s="783" t="s">
        <v>1134</v>
      </c>
      <c r="C1367" s="765" t="s">
        <v>1135</v>
      </c>
      <c r="D1367" s="743" t="s">
        <v>775</v>
      </c>
      <c r="E1367" s="744"/>
      <c r="F1367" s="745"/>
      <c r="G1367" s="746">
        <f>G1372</f>
        <v>0</v>
      </c>
    </row>
    <row r="1368" spans="1:7" ht="18" x14ac:dyDescent="0.2">
      <c r="A1368" s="747"/>
      <c r="B1368" s="748"/>
      <c r="C1368" s="748"/>
      <c r="D1368" s="748"/>
      <c r="E1368" s="748"/>
      <c r="F1368" s="748"/>
      <c r="G1368" s="749"/>
    </row>
    <row r="1369" spans="1:7" ht="18" x14ac:dyDescent="0.2">
      <c r="A1369" s="750" t="s">
        <v>142</v>
      </c>
      <c r="B1369" s="751"/>
      <c r="C1369" s="748" t="s">
        <v>94</v>
      </c>
      <c r="D1369" s="748" t="s">
        <v>143</v>
      </c>
      <c r="E1369" s="748" t="s">
        <v>144</v>
      </c>
      <c r="F1369" s="748" t="s">
        <v>145</v>
      </c>
      <c r="G1369" s="749" t="s">
        <v>146</v>
      </c>
    </row>
    <row r="1370" spans="1:7" ht="36" x14ac:dyDescent="0.2">
      <c r="A1370" s="752" t="s">
        <v>648</v>
      </c>
      <c r="B1370" s="753" t="s">
        <v>1789</v>
      </c>
      <c r="C1370" s="769" t="s">
        <v>1790</v>
      </c>
      <c r="D1370" s="755" t="s">
        <v>14</v>
      </c>
      <c r="E1370" s="755">
        <v>1</v>
      </c>
      <c r="F1370" s="793"/>
      <c r="G1370" s="757">
        <f t="shared" ref="G1370:G1371" si="141">TRUNC(E1370*F1370,2)</f>
        <v>0</v>
      </c>
    </row>
    <row r="1371" spans="1:7" ht="18" x14ac:dyDescent="0.2">
      <c r="A1371" s="752" t="s">
        <v>116</v>
      </c>
      <c r="B1371" s="753">
        <v>88316</v>
      </c>
      <c r="C1371" s="769" t="s">
        <v>674</v>
      </c>
      <c r="D1371" s="755" t="s">
        <v>95</v>
      </c>
      <c r="E1371" s="755">
        <v>0.02</v>
      </c>
      <c r="F1371" s="793"/>
      <c r="G1371" s="757">
        <f t="shared" si="141"/>
        <v>0</v>
      </c>
    </row>
    <row r="1372" spans="1:7" ht="18" x14ac:dyDescent="0.2">
      <c r="A1372" s="759" t="s">
        <v>147</v>
      </c>
      <c r="B1372" s="760"/>
      <c r="C1372" s="760"/>
      <c r="D1372" s="760"/>
      <c r="E1372" s="760"/>
      <c r="F1372" s="761"/>
      <c r="G1372" s="762">
        <f>SUM(G1370:G1371)</f>
        <v>0</v>
      </c>
    </row>
    <row r="1373" spans="1:7" ht="18" x14ac:dyDescent="0.2">
      <c r="A1373" s="781"/>
      <c r="B1373" s="748"/>
      <c r="C1373" s="748"/>
      <c r="D1373" s="748"/>
      <c r="E1373" s="748"/>
      <c r="F1373" s="756"/>
      <c r="G1373" s="782"/>
    </row>
    <row r="1374" spans="1:7" ht="36" x14ac:dyDescent="0.25">
      <c r="A1374" s="740" t="s">
        <v>198</v>
      </c>
      <c r="B1374" s="783" t="s">
        <v>1136</v>
      </c>
      <c r="C1374" s="765" t="s">
        <v>1137</v>
      </c>
      <c r="D1374" s="743" t="s">
        <v>775</v>
      </c>
      <c r="E1374" s="744"/>
      <c r="F1374" s="745"/>
      <c r="G1374" s="746">
        <f>G1380</f>
        <v>0</v>
      </c>
    </row>
    <row r="1375" spans="1:7" ht="18" x14ac:dyDescent="0.2">
      <c r="A1375" s="747"/>
      <c r="B1375" s="748"/>
      <c r="C1375" s="748"/>
      <c r="D1375" s="748"/>
      <c r="E1375" s="748"/>
      <c r="F1375" s="748"/>
      <c r="G1375" s="749"/>
    </row>
    <row r="1376" spans="1:7" ht="18" x14ac:dyDescent="0.2">
      <c r="A1376" s="750" t="s">
        <v>142</v>
      </c>
      <c r="B1376" s="751"/>
      <c r="C1376" s="748" t="s">
        <v>94</v>
      </c>
      <c r="D1376" s="748" t="s">
        <v>143</v>
      </c>
      <c r="E1376" s="748" t="s">
        <v>144</v>
      </c>
      <c r="F1376" s="748" t="s">
        <v>145</v>
      </c>
      <c r="G1376" s="749" t="s">
        <v>146</v>
      </c>
    </row>
    <row r="1377" spans="1:7" ht="36" x14ac:dyDescent="0.2">
      <c r="A1377" s="752" t="s">
        <v>648</v>
      </c>
      <c r="B1377" s="753">
        <v>1600</v>
      </c>
      <c r="C1377" s="769" t="s">
        <v>1791</v>
      </c>
      <c r="D1377" s="755" t="s">
        <v>14</v>
      </c>
      <c r="E1377" s="755">
        <v>1</v>
      </c>
      <c r="F1377" s="793"/>
      <c r="G1377" s="757">
        <f t="shared" ref="G1377:G1379" si="142">TRUNC(E1377*F1377,2)</f>
        <v>0</v>
      </c>
    </row>
    <row r="1378" spans="1:7" ht="18" x14ac:dyDescent="0.2">
      <c r="A1378" s="752" t="s">
        <v>116</v>
      </c>
      <c r="B1378" s="753">
        <v>88247</v>
      </c>
      <c r="C1378" s="769" t="s">
        <v>716</v>
      </c>
      <c r="D1378" s="755" t="s">
        <v>95</v>
      </c>
      <c r="E1378" s="755">
        <v>0.18629999999999999</v>
      </c>
      <c r="F1378" s="793"/>
      <c r="G1378" s="757">
        <f t="shared" si="142"/>
        <v>0</v>
      </c>
    </row>
    <row r="1379" spans="1:7" ht="18" x14ac:dyDescent="0.2">
      <c r="A1379" s="752" t="s">
        <v>116</v>
      </c>
      <c r="B1379" s="753">
        <v>88264</v>
      </c>
      <c r="C1379" s="769" t="s">
        <v>712</v>
      </c>
      <c r="D1379" s="755" t="s">
        <v>95</v>
      </c>
      <c r="E1379" s="755">
        <v>0.18629999999999999</v>
      </c>
      <c r="F1379" s="793"/>
      <c r="G1379" s="757">
        <f t="shared" si="142"/>
        <v>0</v>
      </c>
    </row>
    <row r="1380" spans="1:7" ht="18" x14ac:dyDescent="0.2">
      <c r="A1380" s="759" t="s">
        <v>147</v>
      </c>
      <c r="B1380" s="760"/>
      <c r="C1380" s="760"/>
      <c r="D1380" s="760"/>
      <c r="E1380" s="760"/>
      <c r="F1380" s="761"/>
      <c r="G1380" s="762">
        <f>SUM(G1377:G1379)</f>
        <v>0</v>
      </c>
    </row>
    <row r="1381" spans="1:7" ht="18" x14ac:dyDescent="0.2">
      <c r="A1381" s="781"/>
      <c r="B1381" s="748"/>
      <c r="C1381" s="748"/>
      <c r="D1381" s="748"/>
      <c r="E1381" s="748"/>
      <c r="F1381" s="756"/>
      <c r="G1381" s="782"/>
    </row>
    <row r="1382" spans="1:7" ht="18" x14ac:dyDescent="0.25">
      <c r="A1382" s="740" t="s">
        <v>198</v>
      </c>
      <c r="B1382" s="783" t="s">
        <v>1142</v>
      </c>
      <c r="C1382" s="765" t="s">
        <v>1143</v>
      </c>
      <c r="D1382" s="743" t="s">
        <v>1037</v>
      </c>
      <c r="E1382" s="744"/>
      <c r="F1382" s="745"/>
      <c r="G1382" s="746">
        <f>G1388</f>
        <v>0</v>
      </c>
    </row>
    <row r="1383" spans="1:7" ht="18" x14ac:dyDescent="0.2">
      <c r="A1383" s="747"/>
      <c r="B1383" s="748"/>
      <c r="C1383" s="748"/>
      <c r="D1383" s="748"/>
      <c r="E1383" s="748"/>
      <c r="F1383" s="748"/>
      <c r="G1383" s="749"/>
    </row>
    <row r="1384" spans="1:7" ht="18" x14ac:dyDescent="0.2">
      <c r="A1384" s="750" t="s">
        <v>142</v>
      </c>
      <c r="B1384" s="751"/>
      <c r="C1384" s="748" t="s">
        <v>94</v>
      </c>
      <c r="D1384" s="748" t="s">
        <v>143</v>
      </c>
      <c r="E1384" s="748" t="s">
        <v>144</v>
      </c>
      <c r="F1384" s="748" t="s">
        <v>145</v>
      </c>
      <c r="G1384" s="749" t="s">
        <v>146</v>
      </c>
    </row>
    <row r="1385" spans="1:7" ht="36" x14ac:dyDescent="0.2">
      <c r="A1385" s="752" t="s">
        <v>648</v>
      </c>
      <c r="B1385" s="753">
        <v>20254</v>
      </c>
      <c r="C1385" s="769" t="s">
        <v>1792</v>
      </c>
      <c r="D1385" s="755" t="s">
        <v>14</v>
      </c>
      <c r="E1385" s="755">
        <v>1</v>
      </c>
      <c r="F1385" s="793"/>
      <c r="G1385" s="757">
        <f t="shared" ref="G1385:G1387" si="143">TRUNC(E1385*F1385,2)</f>
        <v>0</v>
      </c>
    </row>
    <row r="1386" spans="1:7" ht="18" x14ac:dyDescent="0.2">
      <c r="A1386" s="752" t="s">
        <v>116</v>
      </c>
      <c r="B1386" s="753">
        <v>88247</v>
      </c>
      <c r="C1386" s="769" t="s">
        <v>716</v>
      </c>
      <c r="D1386" s="755" t="s">
        <v>95</v>
      </c>
      <c r="E1386" s="755">
        <v>0.3</v>
      </c>
      <c r="F1386" s="793"/>
      <c r="G1386" s="757">
        <f t="shared" si="143"/>
        <v>0</v>
      </c>
    </row>
    <row r="1387" spans="1:7" ht="18" x14ac:dyDescent="0.2">
      <c r="A1387" s="752" t="s">
        <v>116</v>
      </c>
      <c r="B1387" s="753">
        <v>88264</v>
      </c>
      <c r="C1387" s="769" t="s">
        <v>712</v>
      </c>
      <c r="D1387" s="755" t="s">
        <v>95</v>
      </c>
      <c r="E1387" s="755">
        <v>0.3</v>
      </c>
      <c r="F1387" s="793"/>
      <c r="G1387" s="757">
        <f t="shared" si="143"/>
        <v>0</v>
      </c>
    </row>
    <row r="1388" spans="1:7" ht="18" x14ac:dyDescent="0.2">
      <c r="A1388" s="759" t="s">
        <v>147</v>
      </c>
      <c r="B1388" s="760"/>
      <c r="C1388" s="760"/>
      <c r="D1388" s="760"/>
      <c r="E1388" s="760"/>
      <c r="F1388" s="761"/>
      <c r="G1388" s="762">
        <f>SUM(G1385:G1387)</f>
        <v>0</v>
      </c>
    </row>
    <row r="1389" spans="1:7" ht="18" x14ac:dyDescent="0.2">
      <c r="A1389" s="781"/>
      <c r="B1389" s="748"/>
      <c r="C1389" s="748"/>
      <c r="D1389" s="748"/>
      <c r="E1389" s="748"/>
      <c r="F1389" s="756"/>
      <c r="G1389" s="782"/>
    </row>
    <row r="1390" spans="1:7" ht="36" x14ac:dyDescent="0.25">
      <c r="A1390" s="740" t="s">
        <v>198</v>
      </c>
      <c r="B1390" s="783" t="s">
        <v>1793</v>
      </c>
      <c r="C1390" s="765" t="s">
        <v>1794</v>
      </c>
      <c r="D1390" s="743" t="s">
        <v>775</v>
      </c>
      <c r="E1390" s="744"/>
      <c r="F1390" s="745"/>
      <c r="G1390" s="746">
        <f>G1397</f>
        <v>0</v>
      </c>
    </row>
    <row r="1391" spans="1:7" ht="18" x14ac:dyDescent="0.2">
      <c r="A1391" s="747"/>
      <c r="B1391" s="748"/>
      <c r="C1391" s="748"/>
      <c r="D1391" s="748"/>
      <c r="E1391" s="748"/>
      <c r="F1391" s="748"/>
      <c r="G1391" s="749"/>
    </row>
    <row r="1392" spans="1:7" ht="18" x14ac:dyDescent="0.2">
      <c r="A1392" s="750" t="s">
        <v>142</v>
      </c>
      <c r="B1392" s="751"/>
      <c r="C1392" s="748" t="s">
        <v>94</v>
      </c>
      <c r="D1392" s="748" t="s">
        <v>143</v>
      </c>
      <c r="E1392" s="748" t="s">
        <v>144</v>
      </c>
      <c r="F1392" s="748" t="s">
        <v>145</v>
      </c>
      <c r="G1392" s="749" t="s">
        <v>146</v>
      </c>
    </row>
    <row r="1393" spans="1:7" ht="36" x14ac:dyDescent="0.2">
      <c r="A1393" s="752" t="s">
        <v>648</v>
      </c>
      <c r="B1393" s="753">
        <v>39446</v>
      </c>
      <c r="C1393" s="769" t="s">
        <v>1795</v>
      </c>
      <c r="D1393" s="755" t="s">
        <v>14</v>
      </c>
      <c r="E1393" s="755">
        <v>1</v>
      </c>
      <c r="F1393" s="793"/>
      <c r="G1393" s="757">
        <f t="shared" ref="G1393:G1396" si="144">TRUNC(E1393*F1393,2)</f>
        <v>0</v>
      </c>
    </row>
    <row r="1394" spans="1:7" ht="54" x14ac:dyDescent="0.2">
      <c r="A1394" s="752" t="s">
        <v>648</v>
      </c>
      <c r="B1394" s="753">
        <v>1571</v>
      </c>
      <c r="C1394" s="769" t="s">
        <v>1796</v>
      </c>
      <c r="D1394" s="755" t="s">
        <v>14</v>
      </c>
      <c r="E1394" s="755">
        <v>4</v>
      </c>
      <c r="F1394" s="793"/>
      <c r="G1394" s="757">
        <f t="shared" si="144"/>
        <v>0</v>
      </c>
    </row>
    <row r="1395" spans="1:7" ht="18" x14ac:dyDescent="0.2">
      <c r="A1395" s="752" t="s">
        <v>116</v>
      </c>
      <c r="B1395" s="753">
        <v>88247</v>
      </c>
      <c r="C1395" s="769" t="s">
        <v>716</v>
      </c>
      <c r="D1395" s="755" t="s">
        <v>95</v>
      </c>
      <c r="E1395" s="755">
        <v>0.3</v>
      </c>
      <c r="F1395" s="793"/>
      <c r="G1395" s="757">
        <f t="shared" si="144"/>
        <v>0</v>
      </c>
    </row>
    <row r="1396" spans="1:7" ht="18" x14ac:dyDescent="0.2">
      <c r="A1396" s="752" t="s">
        <v>116</v>
      </c>
      <c r="B1396" s="753">
        <v>88264</v>
      </c>
      <c r="C1396" s="769" t="s">
        <v>712</v>
      </c>
      <c r="D1396" s="755" t="s">
        <v>95</v>
      </c>
      <c r="E1396" s="755">
        <v>0.3</v>
      </c>
      <c r="F1396" s="793"/>
      <c r="G1396" s="757">
        <f t="shared" si="144"/>
        <v>0</v>
      </c>
    </row>
    <row r="1397" spans="1:7" ht="18" x14ac:dyDescent="0.2">
      <c r="A1397" s="759" t="s">
        <v>147</v>
      </c>
      <c r="B1397" s="760"/>
      <c r="C1397" s="760"/>
      <c r="D1397" s="760"/>
      <c r="E1397" s="760"/>
      <c r="F1397" s="761"/>
      <c r="G1397" s="762">
        <f>SUM(G1393:G1396)</f>
        <v>0</v>
      </c>
    </row>
    <row r="1398" spans="1:7" ht="18" x14ac:dyDescent="0.2">
      <c r="A1398" s="781"/>
      <c r="B1398" s="748"/>
      <c r="C1398" s="748"/>
      <c r="D1398" s="748"/>
      <c r="E1398" s="748"/>
      <c r="F1398" s="756"/>
      <c r="G1398" s="782"/>
    </row>
    <row r="1399" spans="1:7" ht="36" x14ac:dyDescent="0.25">
      <c r="A1399" s="740" t="s">
        <v>198</v>
      </c>
      <c r="B1399" s="783" t="s">
        <v>1797</v>
      </c>
      <c r="C1399" s="765" t="s">
        <v>1798</v>
      </c>
      <c r="D1399" s="743" t="s">
        <v>775</v>
      </c>
      <c r="E1399" s="744"/>
      <c r="F1399" s="745"/>
      <c r="G1399" s="746">
        <f>G1406</f>
        <v>0</v>
      </c>
    </row>
    <row r="1400" spans="1:7" ht="18" x14ac:dyDescent="0.2">
      <c r="A1400" s="747"/>
      <c r="B1400" s="748"/>
      <c r="C1400" s="748"/>
      <c r="D1400" s="748"/>
      <c r="E1400" s="748"/>
      <c r="F1400" s="748"/>
      <c r="G1400" s="749"/>
    </row>
    <row r="1401" spans="1:7" ht="18" x14ac:dyDescent="0.2">
      <c r="A1401" s="750" t="s">
        <v>142</v>
      </c>
      <c r="B1401" s="751"/>
      <c r="C1401" s="748" t="s">
        <v>94</v>
      </c>
      <c r="D1401" s="748" t="s">
        <v>143</v>
      </c>
      <c r="E1401" s="748" t="s">
        <v>144</v>
      </c>
      <c r="F1401" s="748" t="s">
        <v>145</v>
      </c>
      <c r="G1401" s="749" t="s">
        <v>146</v>
      </c>
    </row>
    <row r="1402" spans="1:7" ht="36" x14ac:dyDescent="0.2">
      <c r="A1402" s="752" t="s">
        <v>648</v>
      </c>
      <c r="B1402" s="753">
        <v>39456</v>
      </c>
      <c r="C1402" s="769" t="s">
        <v>1799</v>
      </c>
      <c r="D1402" s="755" t="s">
        <v>14</v>
      </c>
      <c r="E1402" s="755">
        <v>1</v>
      </c>
      <c r="F1402" s="793"/>
      <c r="G1402" s="757">
        <f t="shared" ref="G1402:G1405" si="145">TRUNC(E1402*F1402,2)</f>
        <v>0</v>
      </c>
    </row>
    <row r="1403" spans="1:7" ht="54" x14ac:dyDescent="0.2">
      <c r="A1403" s="752" t="s">
        <v>648</v>
      </c>
      <c r="B1403" s="753">
        <v>1571</v>
      </c>
      <c r="C1403" s="769" t="s">
        <v>1796</v>
      </c>
      <c r="D1403" s="755" t="s">
        <v>14</v>
      </c>
      <c r="E1403" s="755">
        <v>4</v>
      </c>
      <c r="F1403" s="793"/>
      <c r="G1403" s="757">
        <f t="shared" si="145"/>
        <v>0</v>
      </c>
    </row>
    <row r="1404" spans="1:7" ht="18" x14ac:dyDescent="0.2">
      <c r="A1404" s="752" t="s">
        <v>116</v>
      </c>
      <c r="B1404" s="753">
        <v>88247</v>
      </c>
      <c r="C1404" s="769" t="s">
        <v>716</v>
      </c>
      <c r="D1404" s="755" t="s">
        <v>95</v>
      </c>
      <c r="E1404" s="755">
        <v>0.25</v>
      </c>
      <c r="F1404" s="793"/>
      <c r="G1404" s="757">
        <f t="shared" si="145"/>
        <v>0</v>
      </c>
    </row>
    <row r="1405" spans="1:7" ht="18" x14ac:dyDescent="0.2">
      <c r="A1405" s="752" t="s">
        <v>116</v>
      </c>
      <c r="B1405" s="753">
        <v>88264</v>
      </c>
      <c r="C1405" s="769" t="s">
        <v>712</v>
      </c>
      <c r="D1405" s="755" t="s">
        <v>95</v>
      </c>
      <c r="E1405" s="755">
        <v>0.25</v>
      </c>
      <c r="F1405" s="793"/>
      <c r="G1405" s="757">
        <f t="shared" si="145"/>
        <v>0</v>
      </c>
    </row>
    <row r="1406" spans="1:7" ht="18" x14ac:dyDescent="0.2">
      <c r="A1406" s="759" t="s">
        <v>147</v>
      </c>
      <c r="B1406" s="760"/>
      <c r="C1406" s="760"/>
      <c r="D1406" s="760"/>
      <c r="E1406" s="760"/>
      <c r="F1406" s="761"/>
      <c r="G1406" s="762">
        <f>SUM(G1402:G1405)</f>
        <v>0</v>
      </c>
    </row>
    <row r="1407" spans="1:7" ht="18" x14ac:dyDescent="0.2">
      <c r="A1407" s="781"/>
      <c r="B1407" s="748"/>
      <c r="C1407" s="748"/>
      <c r="D1407" s="748"/>
      <c r="E1407" s="748"/>
      <c r="F1407" s="756"/>
      <c r="G1407" s="782"/>
    </row>
    <row r="1408" spans="1:7" ht="36" x14ac:dyDescent="0.25">
      <c r="A1408" s="740" t="s">
        <v>198</v>
      </c>
      <c r="B1408" s="783" t="s">
        <v>1800</v>
      </c>
      <c r="C1408" s="765" t="s">
        <v>1801</v>
      </c>
      <c r="D1408" s="743" t="s">
        <v>775</v>
      </c>
      <c r="E1408" s="744"/>
      <c r="F1408" s="745"/>
      <c r="G1408" s="746">
        <f>G1415</f>
        <v>0</v>
      </c>
    </row>
    <row r="1409" spans="1:7" ht="18" x14ac:dyDescent="0.2">
      <c r="A1409" s="747"/>
      <c r="B1409" s="748"/>
      <c r="C1409" s="748"/>
      <c r="D1409" s="748"/>
      <c r="E1409" s="748"/>
      <c r="F1409" s="748"/>
      <c r="G1409" s="749"/>
    </row>
    <row r="1410" spans="1:7" ht="18" x14ac:dyDescent="0.2">
      <c r="A1410" s="750" t="s">
        <v>142</v>
      </c>
      <c r="B1410" s="751"/>
      <c r="C1410" s="748" t="s">
        <v>94</v>
      </c>
      <c r="D1410" s="748" t="s">
        <v>143</v>
      </c>
      <c r="E1410" s="748" t="s">
        <v>144</v>
      </c>
      <c r="F1410" s="748" t="s">
        <v>145</v>
      </c>
      <c r="G1410" s="749" t="s">
        <v>146</v>
      </c>
    </row>
    <row r="1411" spans="1:7" ht="36" x14ac:dyDescent="0.2">
      <c r="A1411" s="752" t="s">
        <v>648</v>
      </c>
      <c r="B1411" s="753">
        <v>39457</v>
      </c>
      <c r="C1411" s="769" t="s">
        <v>1802</v>
      </c>
      <c r="D1411" s="755" t="s">
        <v>14</v>
      </c>
      <c r="E1411" s="755">
        <v>1</v>
      </c>
      <c r="F1411" s="793"/>
      <c r="G1411" s="757">
        <f t="shared" ref="G1411:G1414" si="146">TRUNC(E1411*F1411,2)</f>
        <v>0</v>
      </c>
    </row>
    <row r="1412" spans="1:7" ht="54" x14ac:dyDescent="0.2">
      <c r="A1412" s="752" t="s">
        <v>648</v>
      </c>
      <c r="B1412" s="753">
        <v>1571</v>
      </c>
      <c r="C1412" s="769" t="s">
        <v>1796</v>
      </c>
      <c r="D1412" s="755" t="s">
        <v>14</v>
      </c>
      <c r="E1412" s="755">
        <v>4</v>
      </c>
      <c r="F1412" s="793"/>
      <c r="G1412" s="757">
        <f t="shared" si="146"/>
        <v>0</v>
      </c>
    </row>
    <row r="1413" spans="1:7" ht="18" x14ac:dyDescent="0.2">
      <c r="A1413" s="752" t="s">
        <v>116</v>
      </c>
      <c r="B1413" s="753">
        <v>88247</v>
      </c>
      <c r="C1413" s="769" t="s">
        <v>716</v>
      </c>
      <c r="D1413" s="755" t="s">
        <v>95</v>
      </c>
      <c r="E1413" s="755">
        <v>0.25</v>
      </c>
      <c r="F1413" s="793"/>
      <c r="G1413" s="757">
        <f t="shared" si="146"/>
        <v>0</v>
      </c>
    </row>
    <row r="1414" spans="1:7" ht="18" x14ac:dyDescent="0.2">
      <c r="A1414" s="752" t="s">
        <v>116</v>
      </c>
      <c r="B1414" s="753">
        <v>88264</v>
      </c>
      <c r="C1414" s="769" t="s">
        <v>712</v>
      </c>
      <c r="D1414" s="755" t="s">
        <v>95</v>
      </c>
      <c r="E1414" s="755">
        <v>0.25</v>
      </c>
      <c r="F1414" s="793"/>
      <c r="G1414" s="757">
        <f t="shared" si="146"/>
        <v>0</v>
      </c>
    </row>
    <row r="1415" spans="1:7" ht="18" x14ac:dyDescent="0.2">
      <c r="A1415" s="759" t="s">
        <v>147</v>
      </c>
      <c r="B1415" s="760"/>
      <c r="C1415" s="760"/>
      <c r="D1415" s="760"/>
      <c r="E1415" s="760"/>
      <c r="F1415" s="761"/>
      <c r="G1415" s="762">
        <f>SUM(G1411:G1414)</f>
        <v>0</v>
      </c>
    </row>
    <row r="1416" spans="1:7" ht="18" x14ac:dyDescent="0.2">
      <c r="A1416" s="781"/>
      <c r="B1416" s="748"/>
      <c r="C1416" s="748"/>
      <c r="D1416" s="748"/>
      <c r="E1416" s="748"/>
      <c r="F1416" s="756"/>
      <c r="G1416" s="782"/>
    </row>
    <row r="1417" spans="1:7" ht="54" x14ac:dyDescent="0.25">
      <c r="A1417" s="740" t="s">
        <v>198</v>
      </c>
      <c r="B1417" s="783" t="s">
        <v>1160</v>
      </c>
      <c r="C1417" s="765" t="s">
        <v>1161</v>
      </c>
      <c r="D1417" s="743" t="s">
        <v>775</v>
      </c>
      <c r="E1417" s="744"/>
      <c r="F1417" s="745"/>
      <c r="G1417" s="746">
        <f>G1423</f>
        <v>0</v>
      </c>
    </row>
    <row r="1418" spans="1:7" ht="18" x14ac:dyDescent="0.2">
      <c r="A1418" s="747"/>
      <c r="B1418" s="748"/>
      <c r="C1418" s="748"/>
      <c r="D1418" s="748"/>
      <c r="E1418" s="748"/>
      <c r="F1418" s="748"/>
      <c r="G1418" s="749"/>
    </row>
    <row r="1419" spans="1:7" ht="18" x14ac:dyDescent="0.2">
      <c r="A1419" s="750" t="s">
        <v>142</v>
      </c>
      <c r="B1419" s="751"/>
      <c r="C1419" s="748" t="s">
        <v>94</v>
      </c>
      <c r="D1419" s="748" t="s">
        <v>143</v>
      </c>
      <c r="E1419" s="748" t="s">
        <v>144</v>
      </c>
      <c r="F1419" s="748" t="s">
        <v>145</v>
      </c>
      <c r="G1419" s="749" t="s">
        <v>146</v>
      </c>
    </row>
    <row r="1420" spans="1:7" ht="18" x14ac:dyDescent="0.2">
      <c r="A1420" s="752" t="s">
        <v>1930</v>
      </c>
      <c r="B1420" s="753" t="s">
        <v>1936</v>
      </c>
      <c r="C1420" s="769" t="s">
        <v>1937</v>
      </c>
      <c r="D1420" s="755" t="s">
        <v>1938</v>
      </c>
      <c r="E1420" s="755">
        <v>1</v>
      </c>
      <c r="F1420" s="793"/>
      <c r="G1420" s="757">
        <f t="shared" ref="G1420:G1422" si="147">TRUNC(E1420*F1420,2)</f>
        <v>0</v>
      </c>
    </row>
    <row r="1421" spans="1:7" ht="18" x14ac:dyDescent="0.2">
      <c r="A1421" s="752" t="s">
        <v>116</v>
      </c>
      <c r="B1421" s="753" t="s">
        <v>715</v>
      </c>
      <c r="C1421" s="769" t="s">
        <v>716</v>
      </c>
      <c r="D1421" s="755" t="s">
        <v>95</v>
      </c>
      <c r="E1421" s="755">
        <v>0.12</v>
      </c>
      <c r="F1421" s="793"/>
      <c r="G1421" s="757">
        <f t="shared" si="147"/>
        <v>0</v>
      </c>
    </row>
    <row r="1422" spans="1:7" ht="18" x14ac:dyDescent="0.2">
      <c r="A1422" s="752" t="s">
        <v>116</v>
      </c>
      <c r="B1422" s="753" t="s">
        <v>711</v>
      </c>
      <c r="C1422" s="769" t="s">
        <v>712</v>
      </c>
      <c r="D1422" s="755" t="s">
        <v>95</v>
      </c>
      <c r="E1422" s="755">
        <v>0.12</v>
      </c>
      <c r="F1422" s="793"/>
      <c r="G1422" s="757">
        <f t="shared" si="147"/>
        <v>0</v>
      </c>
    </row>
    <row r="1423" spans="1:7" ht="18" x14ac:dyDescent="0.2">
      <c r="A1423" s="759" t="s">
        <v>147</v>
      </c>
      <c r="B1423" s="760"/>
      <c r="C1423" s="760"/>
      <c r="D1423" s="760"/>
      <c r="E1423" s="760"/>
      <c r="F1423" s="761"/>
      <c r="G1423" s="762">
        <f>SUM(G1420:G1422)</f>
        <v>0</v>
      </c>
    </row>
    <row r="1424" spans="1:7" ht="18" x14ac:dyDescent="0.2">
      <c r="A1424" s="781"/>
      <c r="B1424" s="748"/>
      <c r="C1424" s="748"/>
      <c r="D1424" s="748"/>
      <c r="E1424" s="748"/>
      <c r="F1424" s="756"/>
      <c r="G1424" s="782"/>
    </row>
    <row r="1425" spans="1:7" ht="18" x14ac:dyDescent="0.25">
      <c r="A1425" s="740" t="s">
        <v>198</v>
      </c>
      <c r="B1425" s="783" t="s">
        <v>1175</v>
      </c>
      <c r="C1425" s="765" t="s">
        <v>1176</v>
      </c>
      <c r="D1425" s="743" t="s">
        <v>898</v>
      </c>
      <c r="E1425" s="744"/>
      <c r="F1425" s="745"/>
      <c r="G1425" s="746">
        <f>G1431</f>
        <v>0</v>
      </c>
    </row>
    <row r="1426" spans="1:7" ht="18" x14ac:dyDescent="0.2">
      <c r="A1426" s="747"/>
      <c r="B1426" s="748"/>
      <c r="C1426" s="748"/>
      <c r="D1426" s="748"/>
      <c r="E1426" s="748"/>
      <c r="F1426" s="748"/>
      <c r="G1426" s="749"/>
    </row>
    <row r="1427" spans="1:7" ht="18" x14ac:dyDescent="0.2">
      <c r="A1427" s="750" t="s">
        <v>142</v>
      </c>
      <c r="B1427" s="751"/>
      <c r="C1427" s="748" t="s">
        <v>94</v>
      </c>
      <c r="D1427" s="748" t="s">
        <v>143</v>
      </c>
      <c r="E1427" s="748" t="s">
        <v>144</v>
      </c>
      <c r="F1427" s="748" t="s">
        <v>145</v>
      </c>
      <c r="G1427" s="749" t="s">
        <v>146</v>
      </c>
    </row>
    <row r="1428" spans="1:7" ht="36" x14ac:dyDescent="0.2">
      <c r="A1428" s="752" t="s">
        <v>648</v>
      </c>
      <c r="B1428" s="753">
        <v>402</v>
      </c>
      <c r="C1428" s="769" t="s">
        <v>1803</v>
      </c>
      <c r="D1428" s="755" t="s">
        <v>14</v>
      </c>
      <c r="E1428" s="755">
        <v>1</v>
      </c>
      <c r="F1428" s="793"/>
      <c r="G1428" s="757">
        <f t="shared" ref="G1428:G1430" si="148">TRUNC(E1428*F1428,2)</f>
        <v>0</v>
      </c>
    </row>
    <row r="1429" spans="1:7" ht="18" x14ac:dyDescent="0.2">
      <c r="A1429" s="752" t="s">
        <v>116</v>
      </c>
      <c r="B1429" s="753">
        <v>88247</v>
      </c>
      <c r="C1429" s="769" t="s">
        <v>716</v>
      </c>
      <c r="D1429" s="755" t="s">
        <v>95</v>
      </c>
      <c r="E1429" s="755">
        <v>0.05</v>
      </c>
      <c r="F1429" s="793"/>
      <c r="G1429" s="757">
        <f t="shared" si="148"/>
        <v>0</v>
      </c>
    </row>
    <row r="1430" spans="1:7" ht="18" x14ac:dyDescent="0.2">
      <c r="A1430" s="752" t="s">
        <v>116</v>
      </c>
      <c r="B1430" s="753">
        <v>88264</v>
      </c>
      <c r="C1430" s="769" t="s">
        <v>712</v>
      </c>
      <c r="D1430" s="755" t="s">
        <v>95</v>
      </c>
      <c r="E1430" s="755">
        <v>0.05</v>
      </c>
      <c r="F1430" s="793"/>
      <c r="G1430" s="757">
        <f t="shared" si="148"/>
        <v>0</v>
      </c>
    </row>
    <row r="1431" spans="1:7" ht="18" x14ac:dyDescent="0.2">
      <c r="A1431" s="759" t="s">
        <v>147</v>
      </c>
      <c r="B1431" s="760"/>
      <c r="C1431" s="760"/>
      <c r="D1431" s="760"/>
      <c r="E1431" s="760"/>
      <c r="F1431" s="761"/>
      <c r="G1431" s="762">
        <f>SUM(G1428:G1430)</f>
        <v>0</v>
      </c>
    </row>
    <row r="1432" spans="1:7" ht="18" x14ac:dyDescent="0.2">
      <c r="A1432" s="781"/>
      <c r="B1432" s="748"/>
      <c r="C1432" s="748"/>
      <c r="D1432" s="748"/>
      <c r="E1432" s="748"/>
      <c r="F1432" s="756"/>
      <c r="G1432" s="782"/>
    </row>
    <row r="1433" spans="1:7" ht="18" x14ac:dyDescent="0.25">
      <c r="A1433" s="740" t="s">
        <v>198</v>
      </c>
      <c r="B1433" s="783" t="s">
        <v>1177</v>
      </c>
      <c r="C1433" s="765" t="s">
        <v>1178</v>
      </c>
      <c r="D1433" s="743" t="s">
        <v>898</v>
      </c>
      <c r="E1433" s="744"/>
      <c r="F1433" s="745"/>
      <c r="G1433" s="746">
        <f>G1439</f>
        <v>0</v>
      </c>
    </row>
    <row r="1434" spans="1:7" ht="18" x14ac:dyDescent="0.2">
      <c r="A1434" s="747"/>
      <c r="B1434" s="748"/>
      <c r="C1434" s="748"/>
      <c r="D1434" s="748"/>
      <c r="E1434" s="748"/>
      <c r="F1434" s="748"/>
      <c r="G1434" s="749"/>
    </row>
    <row r="1435" spans="1:7" ht="18" x14ac:dyDescent="0.2">
      <c r="A1435" s="750" t="s">
        <v>142</v>
      </c>
      <c r="B1435" s="751"/>
      <c r="C1435" s="748" t="s">
        <v>94</v>
      </c>
      <c r="D1435" s="748" t="s">
        <v>143</v>
      </c>
      <c r="E1435" s="748" t="s">
        <v>144</v>
      </c>
      <c r="F1435" s="748" t="s">
        <v>145</v>
      </c>
      <c r="G1435" s="749" t="s">
        <v>146</v>
      </c>
    </row>
    <row r="1436" spans="1:7" ht="18" x14ac:dyDescent="0.2">
      <c r="A1436" s="752" t="s">
        <v>648</v>
      </c>
      <c r="B1436" s="753">
        <v>39028</v>
      </c>
      <c r="C1436" s="769" t="s">
        <v>1804</v>
      </c>
      <c r="D1436" s="755" t="s">
        <v>127</v>
      </c>
      <c r="E1436" s="755">
        <v>1</v>
      </c>
      <c r="F1436" s="793"/>
      <c r="G1436" s="757">
        <f t="shared" ref="G1436:G1438" si="149">TRUNC(E1436*F1436,2)</f>
        <v>0</v>
      </c>
    </row>
    <row r="1437" spans="1:7" ht="36" x14ac:dyDescent="0.2">
      <c r="A1437" s="752" t="s">
        <v>116</v>
      </c>
      <c r="B1437" s="753">
        <v>88243</v>
      </c>
      <c r="C1437" s="769" t="s">
        <v>699</v>
      </c>
      <c r="D1437" s="755" t="s">
        <v>95</v>
      </c>
      <c r="E1437" s="755">
        <v>0.9</v>
      </c>
      <c r="F1437" s="793"/>
      <c r="G1437" s="757">
        <f t="shared" si="149"/>
        <v>0</v>
      </c>
    </row>
    <row r="1438" spans="1:7" ht="18" x14ac:dyDescent="0.2">
      <c r="A1438" s="752" t="s">
        <v>116</v>
      </c>
      <c r="B1438" s="753">
        <v>88264</v>
      </c>
      <c r="C1438" s="769" t="s">
        <v>712</v>
      </c>
      <c r="D1438" s="755" t="s">
        <v>95</v>
      </c>
      <c r="E1438" s="755">
        <v>0.9</v>
      </c>
      <c r="F1438" s="793"/>
      <c r="G1438" s="757">
        <f t="shared" si="149"/>
        <v>0</v>
      </c>
    </row>
    <row r="1439" spans="1:7" ht="18" x14ac:dyDescent="0.2">
      <c r="A1439" s="759" t="s">
        <v>147</v>
      </c>
      <c r="B1439" s="760"/>
      <c r="C1439" s="760"/>
      <c r="D1439" s="760"/>
      <c r="E1439" s="760"/>
      <c r="F1439" s="761"/>
      <c r="G1439" s="762">
        <f>SUM(G1436:G1438)</f>
        <v>0</v>
      </c>
    </row>
    <row r="1440" spans="1:7" ht="18" x14ac:dyDescent="0.2">
      <c r="A1440" s="781"/>
      <c r="B1440" s="748"/>
      <c r="C1440" s="748"/>
      <c r="D1440" s="748"/>
      <c r="E1440" s="748"/>
      <c r="F1440" s="756"/>
      <c r="G1440" s="782"/>
    </row>
    <row r="1441" spans="1:7" ht="18" x14ac:dyDescent="0.25">
      <c r="A1441" s="740" t="s">
        <v>198</v>
      </c>
      <c r="B1441" s="783" t="s">
        <v>1180</v>
      </c>
      <c r="C1441" s="765" t="s">
        <v>1181</v>
      </c>
      <c r="D1441" s="743" t="s">
        <v>775</v>
      </c>
      <c r="E1441" s="744"/>
      <c r="F1441" s="745"/>
      <c r="G1441" s="746">
        <f>G1448</f>
        <v>0</v>
      </c>
    </row>
    <row r="1442" spans="1:7" ht="18" x14ac:dyDescent="0.2">
      <c r="A1442" s="747"/>
      <c r="B1442" s="748"/>
      <c r="C1442" s="748"/>
      <c r="D1442" s="748"/>
      <c r="E1442" s="748"/>
      <c r="F1442" s="748"/>
      <c r="G1442" s="749"/>
    </row>
    <row r="1443" spans="1:7" ht="18" x14ac:dyDescent="0.2">
      <c r="A1443" s="750" t="s">
        <v>142</v>
      </c>
      <c r="B1443" s="751"/>
      <c r="C1443" s="748" t="s">
        <v>94</v>
      </c>
      <c r="D1443" s="748" t="s">
        <v>143</v>
      </c>
      <c r="E1443" s="748" t="s">
        <v>144</v>
      </c>
      <c r="F1443" s="748" t="s">
        <v>145</v>
      </c>
      <c r="G1443" s="749" t="s">
        <v>146</v>
      </c>
    </row>
    <row r="1444" spans="1:7" ht="18" x14ac:dyDescent="0.2">
      <c r="A1444" s="752" t="s">
        <v>648</v>
      </c>
      <c r="B1444" s="753">
        <v>39387</v>
      </c>
      <c r="C1444" s="769" t="s">
        <v>1805</v>
      </c>
      <c r="D1444" s="755" t="s">
        <v>14</v>
      </c>
      <c r="E1444" s="755">
        <v>1</v>
      </c>
      <c r="F1444" s="793"/>
      <c r="G1444" s="757">
        <f t="shared" ref="G1444:G1447" si="150">TRUNC(E1444*F1444,2)</f>
        <v>0</v>
      </c>
    </row>
    <row r="1445" spans="1:7" ht="36" x14ac:dyDescent="0.2">
      <c r="A1445" s="752" t="s">
        <v>648</v>
      </c>
      <c r="B1445" s="753">
        <v>39390</v>
      </c>
      <c r="C1445" s="769" t="s">
        <v>1806</v>
      </c>
      <c r="D1445" s="755" t="s">
        <v>14</v>
      </c>
      <c r="E1445" s="755">
        <v>1</v>
      </c>
      <c r="F1445" s="793"/>
      <c r="G1445" s="757">
        <f t="shared" si="150"/>
        <v>0</v>
      </c>
    </row>
    <row r="1446" spans="1:7" ht="18" x14ac:dyDescent="0.2">
      <c r="A1446" s="752" t="s">
        <v>116</v>
      </c>
      <c r="B1446" s="753">
        <v>88247</v>
      </c>
      <c r="C1446" s="769" t="s">
        <v>716</v>
      </c>
      <c r="D1446" s="755" t="s">
        <v>95</v>
      </c>
      <c r="E1446" s="755">
        <v>0.14080000000000001</v>
      </c>
      <c r="F1446" s="793"/>
      <c r="G1446" s="757">
        <f t="shared" si="150"/>
        <v>0</v>
      </c>
    </row>
    <row r="1447" spans="1:7" ht="18" x14ac:dyDescent="0.2">
      <c r="A1447" s="752" t="s">
        <v>116</v>
      </c>
      <c r="B1447" s="753">
        <v>88264</v>
      </c>
      <c r="C1447" s="769" t="s">
        <v>712</v>
      </c>
      <c r="D1447" s="755" t="s">
        <v>95</v>
      </c>
      <c r="E1447" s="755">
        <v>0.33789999999999998</v>
      </c>
      <c r="F1447" s="793"/>
      <c r="G1447" s="757">
        <f t="shared" si="150"/>
        <v>0</v>
      </c>
    </row>
    <row r="1448" spans="1:7" ht="18" x14ac:dyDescent="0.2">
      <c r="A1448" s="759" t="s">
        <v>147</v>
      </c>
      <c r="B1448" s="760"/>
      <c r="C1448" s="760"/>
      <c r="D1448" s="760"/>
      <c r="E1448" s="760"/>
      <c r="F1448" s="761"/>
      <c r="G1448" s="762">
        <f>SUM(G1444:G1447)</f>
        <v>0</v>
      </c>
    </row>
    <row r="1449" spans="1:7" ht="18" x14ac:dyDescent="0.2">
      <c r="A1449" s="781"/>
      <c r="B1449" s="748"/>
      <c r="C1449" s="748"/>
      <c r="D1449" s="748"/>
      <c r="E1449" s="748"/>
      <c r="F1449" s="756"/>
      <c r="G1449" s="782"/>
    </row>
    <row r="1450" spans="1:7" ht="18" x14ac:dyDescent="0.25">
      <c r="A1450" s="740" t="s">
        <v>198</v>
      </c>
      <c r="B1450" s="783" t="s">
        <v>1182</v>
      </c>
      <c r="C1450" s="765" t="s">
        <v>1183</v>
      </c>
      <c r="D1450" s="743" t="s">
        <v>775</v>
      </c>
      <c r="E1450" s="744"/>
      <c r="F1450" s="745"/>
      <c r="G1450" s="746">
        <f>G1457</f>
        <v>0</v>
      </c>
    </row>
    <row r="1451" spans="1:7" ht="18" x14ac:dyDescent="0.2">
      <c r="A1451" s="747"/>
      <c r="B1451" s="748"/>
      <c r="C1451" s="748"/>
      <c r="D1451" s="748"/>
      <c r="E1451" s="748"/>
      <c r="F1451" s="748"/>
      <c r="G1451" s="749"/>
    </row>
    <row r="1452" spans="1:7" ht="18" x14ac:dyDescent="0.2">
      <c r="A1452" s="750" t="s">
        <v>142</v>
      </c>
      <c r="B1452" s="751"/>
      <c r="C1452" s="748" t="s">
        <v>94</v>
      </c>
      <c r="D1452" s="748" t="s">
        <v>143</v>
      </c>
      <c r="E1452" s="748" t="s">
        <v>144</v>
      </c>
      <c r="F1452" s="748" t="s">
        <v>145</v>
      </c>
      <c r="G1452" s="749" t="s">
        <v>146</v>
      </c>
    </row>
    <row r="1453" spans="1:7" ht="18" x14ac:dyDescent="0.2">
      <c r="A1453" s="752" t="s">
        <v>648</v>
      </c>
      <c r="B1453" s="753">
        <v>39387</v>
      </c>
      <c r="C1453" s="769" t="s">
        <v>1805</v>
      </c>
      <c r="D1453" s="755" t="s">
        <v>14</v>
      </c>
      <c r="E1453" s="755">
        <v>3</v>
      </c>
      <c r="F1453" s="793"/>
      <c r="G1453" s="757">
        <f t="shared" ref="G1453:G1454" si="151">TRUNC(E1453*F1453,2)</f>
        <v>0</v>
      </c>
    </row>
    <row r="1454" spans="1:7" ht="36" x14ac:dyDescent="0.2">
      <c r="A1454" s="752" t="s">
        <v>648</v>
      </c>
      <c r="B1454" s="753">
        <v>39390</v>
      </c>
      <c r="C1454" s="769" t="s">
        <v>1806</v>
      </c>
      <c r="D1454" s="755" t="s">
        <v>14</v>
      </c>
      <c r="E1454" s="755">
        <v>3</v>
      </c>
      <c r="F1454" s="793"/>
      <c r="G1454" s="757">
        <f t="shared" si="151"/>
        <v>0</v>
      </c>
    </row>
    <row r="1455" spans="1:7" ht="18" x14ac:dyDescent="0.2">
      <c r="A1455" s="752" t="s">
        <v>116</v>
      </c>
      <c r="B1455" s="753">
        <v>88247</v>
      </c>
      <c r="C1455" s="769" t="s">
        <v>716</v>
      </c>
      <c r="D1455" s="755" t="s">
        <v>95</v>
      </c>
      <c r="E1455" s="755">
        <v>0.14080000000000001</v>
      </c>
      <c r="F1455" s="793"/>
      <c r="G1455" s="757">
        <f t="shared" ref="G1455:G1456" si="152">TRUNC(E1455*F1455,2)</f>
        <v>0</v>
      </c>
    </row>
    <row r="1456" spans="1:7" ht="18" x14ac:dyDescent="0.2">
      <c r="A1456" s="752" t="s">
        <v>116</v>
      </c>
      <c r="B1456" s="753">
        <v>88264</v>
      </c>
      <c r="C1456" s="769" t="s">
        <v>712</v>
      </c>
      <c r="D1456" s="755" t="s">
        <v>95</v>
      </c>
      <c r="E1456" s="755">
        <v>0.33789999999999998</v>
      </c>
      <c r="F1456" s="793"/>
      <c r="G1456" s="757">
        <f t="shared" si="152"/>
        <v>0</v>
      </c>
    </row>
    <row r="1457" spans="1:7" ht="18" x14ac:dyDescent="0.2">
      <c r="A1457" s="759" t="s">
        <v>147</v>
      </c>
      <c r="B1457" s="760"/>
      <c r="C1457" s="760"/>
      <c r="D1457" s="760"/>
      <c r="E1457" s="760"/>
      <c r="F1457" s="761"/>
      <c r="G1457" s="762">
        <f>SUM(G1453:G1456)</f>
        <v>0</v>
      </c>
    </row>
    <row r="1458" spans="1:7" ht="18" x14ac:dyDescent="0.2">
      <c r="A1458" s="781"/>
      <c r="B1458" s="748"/>
      <c r="C1458" s="748"/>
      <c r="D1458" s="748"/>
      <c r="E1458" s="748"/>
      <c r="F1458" s="756"/>
      <c r="G1458" s="782"/>
    </row>
    <row r="1459" spans="1:7" ht="18" x14ac:dyDescent="0.25">
      <c r="A1459" s="740" t="s">
        <v>198</v>
      </c>
      <c r="B1459" s="783" t="s">
        <v>1184</v>
      </c>
      <c r="C1459" s="765" t="s">
        <v>1185</v>
      </c>
      <c r="D1459" s="743" t="s">
        <v>1037</v>
      </c>
      <c r="E1459" s="744"/>
      <c r="F1459" s="745"/>
      <c r="G1459" s="746">
        <f>G1466</f>
        <v>0</v>
      </c>
    </row>
    <row r="1460" spans="1:7" ht="18" x14ac:dyDescent="0.2">
      <c r="A1460" s="747"/>
      <c r="B1460" s="748"/>
      <c r="C1460" s="748"/>
      <c r="D1460" s="748"/>
      <c r="E1460" s="748"/>
      <c r="F1460" s="748"/>
      <c r="G1460" s="749"/>
    </row>
    <row r="1461" spans="1:7" ht="18" x14ac:dyDescent="0.2">
      <c r="A1461" s="750" t="s">
        <v>142</v>
      </c>
      <c r="B1461" s="751"/>
      <c r="C1461" s="748" t="s">
        <v>94</v>
      </c>
      <c r="D1461" s="748" t="s">
        <v>143</v>
      </c>
      <c r="E1461" s="748" t="s">
        <v>144</v>
      </c>
      <c r="F1461" s="748" t="s">
        <v>145</v>
      </c>
      <c r="G1461" s="749" t="s">
        <v>146</v>
      </c>
    </row>
    <row r="1462" spans="1:7" ht="18" x14ac:dyDescent="0.2">
      <c r="A1462" s="752" t="s">
        <v>648</v>
      </c>
      <c r="B1462" s="753">
        <v>39387</v>
      </c>
      <c r="C1462" s="769" t="s">
        <v>1805</v>
      </c>
      <c r="D1462" s="755" t="s">
        <v>14</v>
      </c>
      <c r="E1462" s="755">
        <v>3</v>
      </c>
      <c r="F1462" s="793"/>
      <c r="G1462" s="757">
        <f t="shared" ref="G1462:G1464" si="153">TRUNC(E1462*F1462,2)</f>
        <v>0</v>
      </c>
    </row>
    <row r="1463" spans="1:7" ht="36" x14ac:dyDescent="0.2">
      <c r="A1463" s="752" t="s">
        <v>648</v>
      </c>
      <c r="B1463" s="753">
        <v>39390</v>
      </c>
      <c r="C1463" s="769" t="s">
        <v>1806</v>
      </c>
      <c r="D1463" s="755" t="s">
        <v>14</v>
      </c>
      <c r="E1463" s="755">
        <v>3</v>
      </c>
      <c r="F1463" s="793"/>
      <c r="G1463" s="757">
        <f t="shared" si="153"/>
        <v>0</v>
      </c>
    </row>
    <row r="1464" spans="1:7" ht="18" x14ac:dyDescent="0.2">
      <c r="A1464" s="752" t="s">
        <v>116</v>
      </c>
      <c r="B1464" s="753">
        <v>88247</v>
      </c>
      <c r="C1464" s="769" t="s">
        <v>716</v>
      </c>
      <c r="D1464" s="755" t="s">
        <v>95</v>
      </c>
      <c r="E1464" s="755">
        <v>0.14080000000000001</v>
      </c>
      <c r="F1464" s="793"/>
      <c r="G1464" s="757">
        <f t="shared" si="153"/>
        <v>0</v>
      </c>
    </row>
    <row r="1465" spans="1:7" ht="18" x14ac:dyDescent="0.2">
      <c r="A1465" s="752" t="s">
        <v>116</v>
      </c>
      <c r="B1465" s="753">
        <v>88264</v>
      </c>
      <c r="C1465" s="769" t="s">
        <v>712</v>
      </c>
      <c r="D1465" s="755" t="s">
        <v>95</v>
      </c>
      <c r="E1465" s="755">
        <v>0.33789999999999998</v>
      </c>
      <c r="F1465" s="793"/>
      <c r="G1465" s="757">
        <f t="shared" ref="G1465" si="154">TRUNC(E1465*F1465,2)</f>
        <v>0</v>
      </c>
    </row>
    <row r="1466" spans="1:7" ht="18" x14ac:dyDescent="0.2">
      <c r="A1466" s="759" t="s">
        <v>147</v>
      </c>
      <c r="B1466" s="760"/>
      <c r="C1466" s="760"/>
      <c r="D1466" s="760"/>
      <c r="E1466" s="760"/>
      <c r="F1466" s="761"/>
      <c r="G1466" s="762">
        <f>SUM(G1462:G1465)</f>
        <v>0</v>
      </c>
    </row>
    <row r="1467" spans="1:7" ht="18" x14ac:dyDescent="0.2">
      <c r="A1467" s="781"/>
      <c r="B1467" s="748"/>
      <c r="C1467" s="748"/>
      <c r="D1467" s="748"/>
      <c r="E1467" s="748"/>
      <c r="F1467" s="756"/>
      <c r="G1467" s="782"/>
    </row>
    <row r="1468" spans="1:7" ht="36" x14ac:dyDescent="0.25">
      <c r="A1468" s="740" t="s">
        <v>198</v>
      </c>
      <c r="B1468" s="783" t="s">
        <v>1187</v>
      </c>
      <c r="C1468" s="765" t="s">
        <v>1188</v>
      </c>
      <c r="D1468" s="743" t="s">
        <v>775</v>
      </c>
      <c r="E1468" s="744"/>
      <c r="F1468" s="745"/>
      <c r="G1468" s="746">
        <f>G1474</f>
        <v>0</v>
      </c>
    </row>
    <row r="1469" spans="1:7" ht="18" x14ac:dyDescent="0.2">
      <c r="A1469" s="747"/>
      <c r="B1469" s="748"/>
      <c r="C1469" s="748"/>
      <c r="D1469" s="748"/>
      <c r="E1469" s="748"/>
      <c r="F1469" s="748"/>
      <c r="G1469" s="749"/>
    </row>
    <row r="1470" spans="1:7" ht="18" x14ac:dyDescent="0.2">
      <c r="A1470" s="750" t="s">
        <v>142</v>
      </c>
      <c r="B1470" s="751"/>
      <c r="C1470" s="748" t="s">
        <v>94</v>
      </c>
      <c r="D1470" s="748" t="s">
        <v>143</v>
      </c>
      <c r="E1470" s="748" t="s">
        <v>144</v>
      </c>
      <c r="F1470" s="748" t="s">
        <v>145</v>
      </c>
      <c r="G1470" s="749" t="s">
        <v>146</v>
      </c>
    </row>
    <row r="1471" spans="1:7" ht="36" x14ac:dyDescent="0.2">
      <c r="A1471" s="752" t="s">
        <v>648</v>
      </c>
      <c r="B1471" s="753">
        <v>39391</v>
      </c>
      <c r="C1471" s="769" t="s">
        <v>1807</v>
      </c>
      <c r="D1471" s="755" t="s">
        <v>14</v>
      </c>
      <c r="E1471" s="755">
        <v>4</v>
      </c>
      <c r="F1471" s="793"/>
      <c r="G1471" s="757">
        <f t="shared" ref="G1471:G1473" si="155">TRUNC(E1471*F1471,2)</f>
        <v>0</v>
      </c>
    </row>
    <row r="1472" spans="1:7" ht="18" x14ac:dyDescent="0.2">
      <c r="A1472" s="752" t="s">
        <v>116</v>
      </c>
      <c r="B1472" s="753">
        <v>88247</v>
      </c>
      <c r="C1472" s="769" t="s">
        <v>716</v>
      </c>
      <c r="D1472" s="755" t="s">
        <v>95</v>
      </c>
      <c r="E1472" s="755">
        <v>0.17349999999999999</v>
      </c>
      <c r="F1472" s="793"/>
      <c r="G1472" s="757">
        <f t="shared" si="155"/>
        <v>0</v>
      </c>
    </row>
    <row r="1473" spans="1:7" ht="18" x14ac:dyDescent="0.2">
      <c r="A1473" s="752" t="s">
        <v>116</v>
      </c>
      <c r="B1473" s="753">
        <v>88264</v>
      </c>
      <c r="C1473" s="769" t="s">
        <v>712</v>
      </c>
      <c r="D1473" s="755" t="s">
        <v>95</v>
      </c>
      <c r="E1473" s="755">
        <v>0.41649999999999998</v>
      </c>
      <c r="F1473" s="793"/>
      <c r="G1473" s="757">
        <f t="shared" si="155"/>
        <v>0</v>
      </c>
    </row>
    <row r="1474" spans="1:7" ht="18" x14ac:dyDescent="0.2">
      <c r="A1474" s="759" t="s">
        <v>147</v>
      </c>
      <c r="B1474" s="760"/>
      <c r="C1474" s="760"/>
      <c r="D1474" s="760"/>
      <c r="E1474" s="760"/>
      <c r="F1474" s="761"/>
      <c r="G1474" s="762">
        <f>SUM(G1471:G1473)</f>
        <v>0</v>
      </c>
    </row>
    <row r="1475" spans="1:7" ht="18" x14ac:dyDescent="0.2">
      <c r="A1475" s="781"/>
      <c r="B1475" s="748"/>
      <c r="C1475" s="748"/>
      <c r="D1475" s="748"/>
      <c r="E1475" s="748"/>
      <c r="F1475" s="756"/>
      <c r="G1475" s="782"/>
    </row>
    <row r="1476" spans="1:7" ht="18" x14ac:dyDescent="0.25">
      <c r="A1476" s="740" t="s">
        <v>198</v>
      </c>
      <c r="B1476" s="783" t="s">
        <v>1189</v>
      </c>
      <c r="C1476" s="765" t="s">
        <v>1190</v>
      </c>
      <c r="D1476" s="743" t="s">
        <v>775</v>
      </c>
      <c r="E1476" s="744"/>
      <c r="F1476" s="745"/>
      <c r="G1476" s="746">
        <f>G1483</f>
        <v>0</v>
      </c>
    </row>
    <row r="1477" spans="1:7" ht="18" x14ac:dyDescent="0.2">
      <c r="A1477" s="747"/>
      <c r="B1477" s="748"/>
      <c r="C1477" s="748"/>
      <c r="D1477" s="748"/>
      <c r="E1477" s="748"/>
      <c r="F1477" s="748"/>
      <c r="G1477" s="749"/>
    </row>
    <row r="1478" spans="1:7" ht="18" x14ac:dyDescent="0.2">
      <c r="A1478" s="750" t="s">
        <v>142</v>
      </c>
      <c r="B1478" s="751"/>
      <c r="C1478" s="748" t="s">
        <v>94</v>
      </c>
      <c r="D1478" s="748" t="s">
        <v>143</v>
      </c>
      <c r="E1478" s="748" t="s">
        <v>144</v>
      </c>
      <c r="F1478" s="748" t="s">
        <v>145</v>
      </c>
      <c r="G1478" s="749" t="s">
        <v>146</v>
      </c>
    </row>
    <row r="1479" spans="1:7" ht="36" x14ac:dyDescent="0.2">
      <c r="A1479" s="752" t="s">
        <v>648</v>
      </c>
      <c r="B1479" s="753">
        <v>38194</v>
      </c>
      <c r="C1479" s="769" t="s">
        <v>1808</v>
      </c>
      <c r="D1479" s="755" t="s">
        <v>14</v>
      </c>
      <c r="E1479" s="755">
        <v>1</v>
      </c>
      <c r="F1479" s="793"/>
      <c r="G1479" s="757">
        <f t="shared" ref="G1479:G1481" si="156">TRUNC(E1479*F1479,2)</f>
        <v>0</v>
      </c>
    </row>
    <row r="1480" spans="1:7" ht="54" x14ac:dyDescent="0.2">
      <c r="A1480" s="752" t="s">
        <v>648</v>
      </c>
      <c r="B1480" s="753">
        <v>12266</v>
      </c>
      <c r="C1480" s="769" t="s">
        <v>1809</v>
      </c>
      <c r="D1480" s="755" t="s">
        <v>14</v>
      </c>
      <c r="E1480" s="755">
        <v>1</v>
      </c>
      <c r="F1480" s="793"/>
      <c r="G1480" s="757">
        <f t="shared" si="156"/>
        <v>0</v>
      </c>
    </row>
    <row r="1481" spans="1:7" ht="18" x14ac:dyDescent="0.2">
      <c r="A1481" s="752" t="s">
        <v>116</v>
      </c>
      <c r="B1481" s="753">
        <v>88247</v>
      </c>
      <c r="C1481" s="769" t="s">
        <v>716</v>
      </c>
      <c r="D1481" s="755" t="s">
        <v>95</v>
      </c>
      <c r="E1481" s="755">
        <v>0.18329999999999999</v>
      </c>
      <c r="F1481" s="793"/>
      <c r="G1481" s="757">
        <f t="shared" si="156"/>
        <v>0</v>
      </c>
    </row>
    <row r="1482" spans="1:7" ht="18" x14ac:dyDescent="0.2">
      <c r="A1482" s="752" t="s">
        <v>116</v>
      </c>
      <c r="B1482" s="753">
        <v>88264</v>
      </c>
      <c r="C1482" s="769" t="s">
        <v>712</v>
      </c>
      <c r="D1482" s="755" t="s">
        <v>95</v>
      </c>
      <c r="E1482" s="755">
        <v>0.45179999999999998</v>
      </c>
      <c r="F1482" s="793"/>
      <c r="G1482" s="757">
        <f t="shared" ref="G1482" si="157">TRUNC(E1482*F1482,2)</f>
        <v>0</v>
      </c>
    </row>
    <row r="1483" spans="1:7" ht="18" x14ac:dyDescent="0.2">
      <c r="A1483" s="759" t="s">
        <v>147</v>
      </c>
      <c r="B1483" s="760"/>
      <c r="C1483" s="760"/>
      <c r="D1483" s="760"/>
      <c r="E1483" s="760"/>
      <c r="F1483" s="761"/>
      <c r="G1483" s="762">
        <f>SUM(G1479:G1482)</f>
        <v>0</v>
      </c>
    </row>
    <row r="1484" spans="1:7" ht="18" x14ac:dyDescent="0.2">
      <c r="A1484" s="781"/>
      <c r="B1484" s="748"/>
      <c r="C1484" s="748"/>
      <c r="D1484" s="748"/>
      <c r="E1484" s="748"/>
      <c r="F1484" s="756"/>
      <c r="G1484" s="782"/>
    </row>
    <row r="1485" spans="1:7" ht="36" x14ac:dyDescent="0.25">
      <c r="A1485" s="740" t="s">
        <v>198</v>
      </c>
      <c r="B1485" s="783" t="s">
        <v>1192</v>
      </c>
      <c r="C1485" s="765" t="s">
        <v>1193</v>
      </c>
      <c r="D1485" s="743" t="s">
        <v>775</v>
      </c>
      <c r="E1485" s="744"/>
      <c r="F1485" s="745"/>
      <c r="G1485" s="746">
        <f>G1492</f>
        <v>0</v>
      </c>
    </row>
    <row r="1486" spans="1:7" ht="18" x14ac:dyDescent="0.2">
      <c r="A1486" s="747"/>
      <c r="B1486" s="748"/>
      <c r="C1486" s="748"/>
      <c r="D1486" s="748"/>
      <c r="E1486" s="748"/>
      <c r="F1486" s="748"/>
      <c r="G1486" s="749"/>
    </row>
    <row r="1487" spans="1:7" ht="18" x14ac:dyDescent="0.2">
      <c r="A1487" s="750" t="s">
        <v>142</v>
      </c>
      <c r="B1487" s="751"/>
      <c r="C1487" s="748" t="s">
        <v>94</v>
      </c>
      <c r="D1487" s="748" t="s">
        <v>143</v>
      </c>
      <c r="E1487" s="748" t="s">
        <v>144</v>
      </c>
      <c r="F1487" s="748" t="s">
        <v>145</v>
      </c>
      <c r="G1487" s="749" t="s">
        <v>146</v>
      </c>
    </row>
    <row r="1488" spans="1:7" ht="18" x14ac:dyDescent="0.2">
      <c r="A1488" s="752" t="s">
        <v>648</v>
      </c>
      <c r="B1488" s="753">
        <v>39386</v>
      </c>
      <c r="C1488" s="769" t="s">
        <v>1810</v>
      </c>
      <c r="D1488" s="755" t="s">
        <v>14</v>
      </c>
      <c r="E1488" s="755">
        <v>2</v>
      </c>
      <c r="F1488" s="793"/>
      <c r="G1488" s="757">
        <f t="shared" ref="G1488:G1491" si="158">TRUNC(E1488*F1488,2)</f>
        <v>0</v>
      </c>
    </row>
    <row r="1489" spans="1:7" ht="36" x14ac:dyDescent="0.2">
      <c r="A1489" s="752" t="s">
        <v>745</v>
      </c>
      <c r="B1489" s="753" t="s">
        <v>1811</v>
      </c>
      <c r="C1489" s="769" t="s">
        <v>1896</v>
      </c>
      <c r="D1489" s="755" t="s">
        <v>746</v>
      </c>
      <c r="E1489" s="755">
        <v>1</v>
      </c>
      <c r="F1489" s="793"/>
      <c r="G1489" s="757">
        <f t="shared" si="158"/>
        <v>0</v>
      </c>
    </row>
    <row r="1490" spans="1:7" ht="18" x14ac:dyDescent="0.2">
      <c r="A1490" s="752" t="s">
        <v>116</v>
      </c>
      <c r="B1490" s="753">
        <v>88247</v>
      </c>
      <c r="C1490" s="769" t="s">
        <v>716</v>
      </c>
      <c r="D1490" s="755" t="s">
        <v>95</v>
      </c>
      <c r="E1490" s="755">
        <v>0.1219687</v>
      </c>
      <c r="F1490" s="793"/>
      <c r="G1490" s="757">
        <f t="shared" si="158"/>
        <v>0</v>
      </c>
    </row>
    <row r="1491" spans="1:7" ht="18" x14ac:dyDescent="0.2">
      <c r="A1491" s="752" t="s">
        <v>116</v>
      </c>
      <c r="B1491" s="753">
        <v>88264</v>
      </c>
      <c r="C1491" s="769" t="s">
        <v>712</v>
      </c>
      <c r="D1491" s="755" t="s">
        <v>95</v>
      </c>
      <c r="E1491" s="755">
        <v>0.39029999999999998</v>
      </c>
      <c r="F1491" s="793"/>
      <c r="G1491" s="757">
        <f t="shared" si="158"/>
        <v>0</v>
      </c>
    </row>
    <row r="1492" spans="1:7" ht="18" x14ac:dyDescent="0.2">
      <c r="A1492" s="759" t="s">
        <v>147</v>
      </c>
      <c r="B1492" s="760"/>
      <c r="C1492" s="760"/>
      <c r="D1492" s="760"/>
      <c r="E1492" s="760"/>
      <c r="F1492" s="761"/>
      <c r="G1492" s="762">
        <f>SUM(G1488:G1491)</f>
        <v>0</v>
      </c>
    </row>
    <row r="1493" spans="1:7" ht="18" x14ac:dyDescent="0.2">
      <c r="A1493" s="781"/>
      <c r="B1493" s="748"/>
      <c r="C1493" s="748"/>
      <c r="D1493" s="748"/>
      <c r="E1493" s="748"/>
      <c r="F1493" s="756"/>
      <c r="G1493" s="782"/>
    </row>
    <row r="1494" spans="1:7" ht="36" x14ac:dyDescent="0.25">
      <c r="A1494" s="740" t="s">
        <v>198</v>
      </c>
      <c r="B1494" s="783" t="s">
        <v>1194</v>
      </c>
      <c r="C1494" s="765" t="s">
        <v>1195</v>
      </c>
      <c r="D1494" s="743" t="s">
        <v>775</v>
      </c>
      <c r="E1494" s="744"/>
      <c r="F1494" s="745"/>
      <c r="G1494" s="746">
        <f>G1501</f>
        <v>0</v>
      </c>
    </row>
    <row r="1495" spans="1:7" ht="18" x14ac:dyDescent="0.2">
      <c r="A1495" s="747"/>
      <c r="B1495" s="748"/>
      <c r="C1495" s="748"/>
      <c r="D1495" s="748"/>
      <c r="E1495" s="748"/>
      <c r="F1495" s="748"/>
      <c r="G1495" s="749"/>
    </row>
    <row r="1496" spans="1:7" ht="18" x14ac:dyDescent="0.2">
      <c r="A1496" s="750" t="s">
        <v>142</v>
      </c>
      <c r="B1496" s="751"/>
      <c r="C1496" s="748" t="s">
        <v>94</v>
      </c>
      <c r="D1496" s="748" t="s">
        <v>143</v>
      </c>
      <c r="E1496" s="748" t="s">
        <v>144</v>
      </c>
      <c r="F1496" s="748" t="s">
        <v>145</v>
      </c>
      <c r="G1496" s="749" t="s">
        <v>146</v>
      </c>
    </row>
    <row r="1497" spans="1:7" ht="18" x14ac:dyDescent="0.2">
      <c r="A1497" s="752" t="s">
        <v>648</v>
      </c>
      <c r="B1497" s="753">
        <v>39387</v>
      </c>
      <c r="C1497" s="769" t="s">
        <v>1805</v>
      </c>
      <c r="D1497" s="755" t="s">
        <v>14</v>
      </c>
      <c r="E1497" s="755">
        <v>2</v>
      </c>
      <c r="F1497" s="793"/>
      <c r="G1497" s="757">
        <f t="shared" ref="G1497:G1500" si="159">TRUNC(E1497*F1497,2)</f>
        <v>0</v>
      </c>
    </row>
    <row r="1498" spans="1:7" ht="36" x14ac:dyDescent="0.2">
      <c r="A1498" s="752" t="s">
        <v>745</v>
      </c>
      <c r="B1498" s="753" t="s">
        <v>1812</v>
      </c>
      <c r="C1498" s="769" t="s">
        <v>1897</v>
      </c>
      <c r="D1498" s="755" t="s">
        <v>746</v>
      </c>
      <c r="E1498" s="755">
        <v>1</v>
      </c>
      <c r="F1498" s="793"/>
      <c r="G1498" s="757">
        <f t="shared" si="159"/>
        <v>0</v>
      </c>
    </row>
    <row r="1499" spans="1:7" ht="18" x14ac:dyDescent="0.2">
      <c r="A1499" s="752" t="s">
        <v>116</v>
      </c>
      <c r="B1499" s="753">
        <v>88247</v>
      </c>
      <c r="C1499" s="769" t="s">
        <v>716</v>
      </c>
      <c r="D1499" s="755" t="s">
        <v>95</v>
      </c>
      <c r="E1499" s="755">
        <v>0.1219687</v>
      </c>
      <c r="F1499" s="793"/>
      <c r="G1499" s="757">
        <f t="shared" si="159"/>
        <v>0</v>
      </c>
    </row>
    <row r="1500" spans="1:7" ht="18" x14ac:dyDescent="0.2">
      <c r="A1500" s="752" t="s">
        <v>116</v>
      </c>
      <c r="B1500" s="753">
        <v>88264</v>
      </c>
      <c r="C1500" s="769" t="s">
        <v>712</v>
      </c>
      <c r="D1500" s="755" t="s">
        <v>95</v>
      </c>
      <c r="E1500" s="755">
        <v>0.39029999999999998</v>
      </c>
      <c r="F1500" s="793"/>
      <c r="G1500" s="757">
        <f t="shared" si="159"/>
        <v>0</v>
      </c>
    </row>
    <row r="1501" spans="1:7" ht="18" x14ac:dyDescent="0.2">
      <c r="A1501" s="759" t="s">
        <v>147</v>
      </c>
      <c r="B1501" s="760"/>
      <c r="C1501" s="760"/>
      <c r="D1501" s="760"/>
      <c r="E1501" s="760"/>
      <c r="F1501" s="761"/>
      <c r="G1501" s="762">
        <f>SUM(G1497:G1500)</f>
        <v>0</v>
      </c>
    </row>
    <row r="1502" spans="1:7" ht="18" x14ac:dyDescent="0.2">
      <c r="A1502" s="781"/>
      <c r="B1502" s="748"/>
      <c r="C1502" s="748"/>
      <c r="D1502" s="748"/>
      <c r="E1502" s="748"/>
      <c r="F1502" s="756"/>
      <c r="G1502" s="782"/>
    </row>
    <row r="1503" spans="1:7" ht="72" x14ac:dyDescent="0.25">
      <c r="A1503" s="740" t="s">
        <v>198</v>
      </c>
      <c r="B1503" s="783" t="s">
        <v>1197</v>
      </c>
      <c r="C1503" s="765" t="s">
        <v>1198</v>
      </c>
      <c r="D1503" s="743" t="s">
        <v>775</v>
      </c>
      <c r="E1503" s="744"/>
      <c r="F1503" s="745"/>
      <c r="G1503" s="746">
        <f>G1510</f>
        <v>0</v>
      </c>
    </row>
    <row r="1504" spans="1:7" ht="18" x14ac:dyDescent="0.2">
      <c r="A1504" s="747"/>
      <c r="B1504" s="748"/>
      <c r="C1504" s="748"/>
      <c r="D1504" s="748"/>
      <c r="E1504" s="748"/>
      <c r="F1504" s="748"/>
      <c r="G1504" s="749"/>
    </row>
    <row r="1505" spans="1:7" ht="18" x14ac:dyDescent="0.2">
      <c r="A1505" s="750" t="s">
        <v>142</v>
      </c>
      <c r="B1505" s="751"/>
      <c r="C1505" s="748" t="s">
        <v>94</v>
      </c>
      <c r="D1505" s="748" t="s">
        <v>143</v>
      </c>
      <c r="E1505" s="748" t="s">
        <v>144</v>
      </c>
      <c r="F1505" s="748" t="s">
        <v>145</v>
      </c>
      <c r="G1505" s="749" t="s">
        <v>146</v>
      </c>
    </row>
    <row r="1506" spans="1:7" ht="54" x14ac:dyDescent="0.2">
      <c r="A1506" s="752" t="s">
        <v>648</v>
      </c>
      <c r="B1506" s="753">
        <v>39762</v>
      </c>
      <c r="C1506" s="769" t="s">
        <v>1813</v>
      </c>
      <c r="D1506" s="755" t="s">
        <v>14</v>
      </c>
      <c r="E1506" s="755">
        <v>1</v>
      </c>
      <c r="F1506" s="793"/>
      <c r="G1506" s="757">
        <f t="shared" ref="G1506:G1509" si="160">TRUNC(E1506*F1506,2)</f>
        <v>0</v>
      </c>
    </row>
    <row r="1507" spans="1:7" ht="18" x14ac:dyDescent="0.2">
      <c r="A1507" s="752" t="s">
        <v>116</v>
      </c>
      <c r="B1507" s="753">
        <v>88247</v>
      </c>
      <c r="C1507" s="769" t="s">
        <v>716</v>
      </c>
      <c r="D1507" s="755" t="s">
        <v>95</v>
      </c>
      <c r="E1507" s="755">
        <v>2.056</v>
      </c>
      <c r="F1507" s="793"/>
      <c r="G1507" s="757">
        <f t="shared" si="160"/>
        <v>0</v>
      </c>
    </row>
    <row r="1508" spans="1:7" ht="18" x14ac:dyDescent="0.2">
      <c r="A1508" s="752" t="s">
        <v>116</v>
      </c>
      <c r="B1508" s="753">
        <v>88264</v>
      </c>
      <c r="C1508" s="769" t="s">
        <v>712</v>
      </c>
      <c r="D1508" s="755" t="s">
        <v>95</v>
      </c>
      <c r="E1508" s="755">
        <v>2.056</v>
      </c>
      <c r="F1508" s="793"/>
      <c r="G1508" s="757">
        <f t="shared" si="160"/>
        <v>0</v>
      </c>
    </row>
    <row r="1509" spans="1:7" ht="72" x14ac:dyDescent="0.2">
      <c r="A1509" s="752" t="s">
        <v>116</v>
      </c>
      <c r="B1509" s="753">
        <v>87367</v>
      </c>
      <c r="C1509" s="769" t="s">
        <v>1814</v>
      </c>
      <c r="D1509" s="755" t="s">
        <v>96</v>
      </c>
      <c r="E1509" s="755">
        <v>1.89E-2</v>
      </c>
      <c r="F1509" s="793"/>
      <c r="G1509" s="757">
        <f t="shared" si="160"/>
        <v>0</v>
      </c>
    </row>
    <row r="1510" spans="1:7" ht="18" x14ac:dyDescent="0.2">
      <c r="A1510" s="759" t="s">
        <v>147</v>
      </c>
      <c r="B1510" s="760"/>
      <c r="C1510" s="760"/>
      <c r="D1510" s="760"/>
      <c r="E1510" s="760"/>
      <c r="F1510" s="761"/>
      <c r="G1510" s="762">
        <f>SUM(G1506:G1509)</f>
        <v>0</v>
      </c>
    </row>
    <row r="1511" spans="1:7" ht="18" x14ac:dyDescent="0.2">
      <c r="A1511" s="781"/>
      <c r="B1511" s="748"/>
      <c r="C1511" s="748"/>
      <c r="D1511" s="748"/>
      <c r="E1511" s="748"/>
      <c r="F1511" s="756"/>
      <c r="G1511" s="782"/>
    </row>
    <row r="1512" spans="1:7" ht="72" x14ac:dyDescent="0.25">
      <c r="A1512" s="740" t="s">
        <v>198</v>
      </c>
      <c r="B1512" s="783" t="s">
        <v>1199</v>
      </c>
      <c r="C1512" s="765" t="s">
        <v>1200</v>
      </c>
      <c r="D1512" s="743" t="s">
        <v>775</v>
      </c>
      <c r="E1512" s="744"/>
      <c r="F1512" s="745"/>
      <c r="G1512" s="746">
        <f>G1519</f>
        <v>0</v>
      </c>
    </row>
    <row r="1513" spans="1:7" ht="18" x14ac:dyDescent="0.2">
      <c r="A1513" s="747"/>
      <c r="B1513" s="748"/>
      <c r="C1513" s="748"/>
      <c r="D1513" s="748"/>
      <c r="E1513" s="748"/>
      <c r="F1513" s="748"/>
      <c r="G1513" s="749"/>
    </row>
    <row r="1514" spans="1:7" ht="18" x14ac:dyDescent="0.2">
      <c r="A1514" s="750" t="s">
        <v>142</v>
      </c>
      <c r="B1514" s="751"/>
      <c r="C1514" s="748" t="s">
        <v>94</v>
      </c>
      <c r="D1514" s="748" t="s">
        <v>143</v>
      </c>
      <c r="E1514" s="748" t="s">
        <v>144</v>
      </c>
      <c r="F1514" s="748" t="s">
        <v>145</v>
      </c>
      <c r="G1514" s="749" t="s">
        <v>146</v>
      </c>
    </row>
    <row r="1515" spans="1:7" ht="54" x14ac:dyDescent="0.2">
      <c r="A1515" s="752" t="s">
        <v>648</v>
      </c>
      <c r="B1515" s="753">
        <v>39763</v>
      </c>
      <c r="C1515" s="769" t="s">
        <v>1815</v>
      </c>
      <c r="D1515" s="755" t="s">
        <v>14</v>
      </c>
      <c r="E1515" s="755">
        <v>1</v>
      </c>
      <c r="F1515" s="793"/>
      <c r="G1515" s="757">
        <f t="shared" ref="G1515:G1518" si="161">TRUNC(E1515*F1515,2)</f>
        <v>0</v>
      </c>
    </row>
    <row r="1516" spans="1:7" ht="18" x14ac:dyDescent="0.2">
      <c r="A1516" s="752" t="s">
        <v>116</v>
      </c>
      <c r="B1516" s="753">
        <v>88247</v>
      </c>
      <c r="C1516" s="769" t="s">
        <v>716</v>
      </c>
      <c r="D1516" s="755" t="s">
        <v>95</v>
      </c>
      <c r="E1516" s="755">
        <v>0.63839999999999997</v>
      </c>
      <c r="F1516" s="793"/>
      <c r="G1516" s="757">
        <f t="shared" si="161"/>
        <v>0</v>
      </c>
    </row>
    <row r="1517" spans="1:7" ht="18" x14ac:dyDescent="0.2">
      <c r="A1517" s="752" t="s">
        <v>116</v>
      </c>
      <c r="B1517" s="753">
        <v>88264</v>
      </c>
      <c r="C1517" s="769" t="s">
        <v>712</v>
      </c>
      <c r="D1517" s="755" t="s">
        <v>95</v>
      </c>
      <c r="E1517" s="755">
        <v>0.63839999999999997</v>
      </c>
      <c r="F1517" s="793"/>
      <c r="G1517" s="757">
        <f t="shared" si="161"/>
        <v>0</v>
      </c>
    </row>
    <row r="1518" spans="1:7" ht="72" x14ac:dyDescent="0.2">
      <c r="A1518" s="752" t="s">
        <v>116</v>
      </c>
      <c r="B1518" s="753">
        <v>87367</v>
      </c>
      <c r="C1518" s="769" t="s">
        <v>1814</v>
      </c>
      <c r="D1518" s="755" t="s">
        <v>96</v>
      </c>
      <c r="E1518" s="755">
        <v>1.89E-2</v>
      </c>
      <c r="F1518" s="793"/>
      <c r="G1518" s="757">
        <f t="shared" si="161"/>
        <v>0</v>
      </c>
    </row>
    <row r="1519" spans="1:7" ht="18" x14ac:dyDescent="0.2">
      <c r="A1519" s="759" t="s">
        <v>147</v>
      </c>
      <c r="B1519" s="760"/>
      <c r="C1519" s="760"/>
      <c r="D1519" s="760"/>
      <c r="E1519" s="760"/>
      <c r="F1519" s="761"/>
      <c r="G1519" s="762">
        <f>SUM(G1515:G1518)</f>
        <v>0</v>
      </c>
    </row>
    <row r="1520" spans="1:7" ht="18" x14ac:dyDescent="0.2">
      <c r="A1520" s="781"/>
      <c r="B1520" s="748"/>
      <c r="C1520" s="748"/>
      <c r="D1520" s="748"/>
      <c r="E1520" s="748"/>
      <c r="F1520" s="756"/>
      <c r="G1520" s="782"/>
    </row>
    <row r="1521" spans="1:7" ht="72" x14ac:dyDescent="0.25">
      <c r="A1521" s="740" t="s">
        <v>198</v>
      </c>
      <c r="B1521" s="783" t="s">
        <v>1202</v>
      </c>
      <c r="C1521" s="765" t="s">
        <v>1203</v>
      </c>
      <c r="D1521" s="743" t="s">
        <v>775</v>
      </c>
      <c r="E1521" s="744"/>
      <c r="F1521" s="745"/>
      <c r="G1521" s="746">
        <f>G1528</f>
        <v>0</v>
      </c>
    </row>
    <row r="1522" spans="1:7" ht="18" x14ac:dyDescent="0.2">
      <c r="A1522" s="747"/>
      <c r="B1522" s="748"/>
      <c r="C1522" s="748"/>
      <c r="D1522" s="748"/>
      <c r="E1522" s="748"/>
      <c r="F1522" s="748"/>
      <c r="G1522" s="749"/>
    </row>
    <row r="1523" spans="1:7" ht="18" x14ac:dyDescent="0.2">
      <c r="A1523" s="750" t="s">
        <v>142</v>
      </c>
      <c r="B1523" s="751"/>
      <c r="C1523" s="748" t="s">
        <v>94</v>
      </c>
      <c r="D1523" s="748" t="s">
        <v>143</v>
      </c>
      <c r="E1523" s="748" t="s">
        <v>144</v>
      </c>
      <c r="F1523" s="748" t="s">
        <v>145</v>
      </c>
      <c r="G1523" s="749" t="s">
        <v>146</v>
      </c>
    </row>
    <row r="1524" spans="1:7" ht="54" x14ac:dyDescent="0.2">
      <c r="A1524" s="752" t="s">
        <v>745</v>
      </c>
      <c r="B1524" s="753" t="s">
        <v>1816</v>
      </c>
      <c r="C1524" s="769" t="s">
        <v>1898</v>
      </c>
      <c r="D1524" s="755" t="s">
        <v>746</v>
      </c>
      <c r="E1524" s="755">
        <v>1</v>
      </c>
      <c r="F1524" s="793"/>
      <c r="G1524" s="757">
        <f t="shared" ref="G1524:G1527" si="162">TRUNC(E1524*F1524,2)</f>
        <v>0</v>
      </c>
    </row>
    <row r="1525" spans="1:7" ht="18" x14ac:dyDescent="0.2">
      <c r="A1525" s="752" t="s">
        <v>116</v>
      </c>
      <c r="B1525" s="753">
        <v>88247</v>
      </c>
      <c r="C1525" s="769" t="s">
        <v>716</v>
      </c>
      <c r="D1525" s="755" t="s">
        <v>95</v>
      </c>
      <c r="E1525" s="755">
        <v>2.056</v>
      </c>
      <c r="F1525" s="793"/>
      <c r="G1525" s="757">
        <f t="shared" si="162"/>
        <v>0</v>
      </c>
    </row>
    <row r="1526" spans="1:7" ht="18" x14ac:dyDescent="0.2">
      <c r="A1526" s="752" t="s">
        <v>116</v>
      </c>
      <c r="B1526" s="753">
        <v>88264</v>
      </c>
      <c r="C1526" s="769" t="s">
        <v>712</v>
      </c>
      <c r="D1526" s="755" t="s">
        <v>95</v>
      </c>
      <c r="E1526" s="755">
        <v>2.056</v>
      </c>
      <c r="F1526" s="793"/>
      <c r="G1526" s="757">
        <f t="shared" si="162"/>
        <v>0</v>
      </c>
    </row>
    <row r="1527" spans="1:7" ht="72" x14ac:dyDescent="0.2">
      <c r="A1527" s="752" t="s">
        <v>116</v>
      </c>
      <c r="B1527" s="753">
        <v>87367</v>
      </c>
      <c r="C1527" s="769" t="s">
        <v>1814</v>
      </c>
      <c r="D1527" s="755" t="s">
        <v>96</v>
      </c>
      <c r="E1527" s="755">
        <v>1.89E-2</v>
      </c>
      <c r="F1527" s="793"/>
      <c r="G1527" s="757">
        <f t="shared" si="162"/>
        <v>0</v>
      </c>
    </row>
    <row r="1528" spans="1:7" ht="18" x14ac:dyDescent="0.2">
      <c r="A1528" s="759" t="s">
        <v>147</v>
      </c>
      <c r="B1528" s="760"/>
      <c r="C1528" s="760"/>
      <c r="D1528" s="760"/>
      <c r="E1528" s="760"/>
      <c r="F1528" s="761"/>
      <c r="G1528" s="762">
        <f>SUM(G1524:G1527)</f>
        <v>0</v>
      </c>
    </row>
    <row r="1529" spans="1:7" ht="18" x14ac:dyDescent="0.2">
      <c r="A1529" s="781"/>
      <c r="B1529" s="748"/>
      <c r="C1529" s="748"/>
      <c r="D1529" s="748"/>
      <c r="E1529" s="748"/>
      <c r="F1529" s="756"/>
      <c r="G1529" s="782"/>
    </row>
    <row r="1530" spans="1:7" ht="18" x14ac:dyDescent="0.25">
      <c r="A1530" s="740" t="s">
        <v>198</v>
      </c>
      <c r="B1530" s="783" t="s">
        <v>1204</v>
      </c>
      <c r="C1530" s="765" t="s">
        <v>1205</v>
      </c>
      <c r="D1530" s="743" t="s">
        <v>775</v>
      </c>
      <c r="E1530" s="744"/>
      <c r="F1530" s="745"/>
      <c r="G1530" s="746">
        <f>G1537</f>
        <v>0</v>
      </c>
    </row>
    <row r="1531" spans="1:7" ht="18" x14ac:dyDescent="0.2">
      <c r="A1531" s="747"/>
      <c r="B1531" s="748"/>
      <c r="C1531" s="748"/>
      <c r="D1531" s="748"/>
      <c r="E1531" s="748"/>
      <c r="F1531" s="748"/>
      <c r="G1531" s="749"/>
    </row>
    <row r="1532" spans="1:7" ht="18" x14ac:dyDescent="0.2">
      <c r="A1532" s="750" t="s">
        <v>142</v>
      </c>
      <c r="B1532" s="751"/>
      <c r="C1532" s="748" t="s">
        <v>94</v>
      </c>
      <c r="D1532" s="748" t="s">
        <v>143</v>
      </c>
      <c r="E1532" s="748" t="s">
        <v>144</v>
      </c>
      <c r="F1532" s="748" t="s">
        <v>145</v>
      </c>
      <c r="G1532" s="749" t="s">
        <v>146</v>
      </c>
    </row>
    <row r="1533" spans="1:7" ht="36" x14ac:dyDescent="0.2">
      <c r="A1533" s="752" t="s">
        <v>117</v>
      </c>
      <c r="B1533" s="753" t="s">
        <v>728</v>
      </c>
      <c r="C1533" s="769" t="s">
        <v>729</v>
      </c>
      <c r="D1533" s="755" t="s">
        <v>14</v>
      </c>
      <c r="E1533" s="755">
        <v>2</v>
      </c>
      <c r="F1533" s="793"/>
      <c r="G1533" s="757">
        <f t="shared" ref="G1533:G1536" si="163">TRUNC(E1533*F1533,2)</f>
        <v>0</v>
      </c>
    </row>
    <row r="1534" spans="1:7" ht="18" x14ac:dyDescent="0.2">
      <c r="A1534" s="752" t="s">
        <v>116</v>
      </c>
      <c r="B1534" s="753">
        <v>88247</v>
      </c>
      <c r="C1534" s="769" t="s">
        <v>716</v>
      </c>
      <c r="D1534" s="755" t="s">
        <v>95</v>
      </c>
      <c r="E1534" s="755">
        <v>8</v>
      </c>
      <c r="F1534" s="793"/>
      <c r="G1534" s="757">
        <f t="shared" si="163"/>
        <v>0</v>
      </c>
    </row>
    <row r="1535" spans="1:7" ht="18" x14ac:dyDescent="0.2">
      <c r="A1535" s="752" t="s">
        <v>116</v>
      </c>
      <c r="B1535" s="753">
        <v>88264</v>
      </c>
      <c r="C1535" s="769" t="s">
        <v>712</v>
      </c>
      <c r="D1535" s="755" t="s">
        <v>95</v>
      </c>
      <c r="E1535" s="755">
        <v>8</v>
      </c>
      <c r="F1535" s="793"/>
      <c r="G1535" s="757">
        <f t="shared" si="163"/>
        <v>0</v>
      </c>
    </row>
    <row r="1536" spans="1:7" ht="18" x14ac:dyDescent="0.2">
      <c r="A1536" s="752" t="s">
        <v>116</v>
      </c>
      <c r="B1536" s="753">
        <v>88266</v>
      </c>
      <c r="C1536" s="769" t="s">
        <v>723</v>
      </c>
      <c r="D1536" s="755" t="s">
        <v>95</v>
      </c>
      <c r="E1536" s="755">
        <v>8</v>
      </c>
      <c r="F1536" s="793"/>
      <c r="G1536" s="757">
        <f t="shared" si="163"/>
        <v>0</v>
      </c>
    </row>
    <row r="1537" spans="1:7" ht="18" x14ac:dyDescent="0.2">
      <c r="A1537" s="759" t="s">
        <v>147</v>
      </c>
      <c r="B1537" s="760"/>
      <c r="C1537" s="760"/>
      <c r="D1537" s="760"/>
      <c r="E1537" s="760"/>
      <c r="F1537" s="761"/>
      <c r="G1537" s="762">
        <f>SUM(G1533:G1536)</f>
        <v>0</v>
      </c>
    </row>
    <row r="1538" spans="1:7" ht="18" x14ac:dyDescent="0.2">
      <c r="A1538" s="781"/>
      <c r="B1538" s="748"/>
      <c r="C1538" s="748"/>
      <c r="D1538" s="748"/>
      <c r="E1538" s="748"/>
      <c r="F1538" s="756"/>
      <c r="G1538" s="782"/>
    </row>
    <row r="1539" spans="1:7" ht="18" x14ac:dyDescent="0.25">
      <c r="A1539" s="740" t="s">
        <v>198</v>
      </c>
      <c r="B1539" s="783" t="s">
        <v>585</v>
      </c>
      <c r="C1539" s="765" t="s">
        <v>1206</v>
      </c>
      <c r="D1539" s="743" t="s">
        <v>775</v>
      </c>
      <c r="E1539" s="744"/>
      <c r="F1539" s="745"/>
      <c r="G1539" s="746">
        <f>G1545</f>
        <v>0</v>
      </c>
    </row>
    <row r="1540" spans="1:7" ht="18" x14ac:dyDescent="0.2">
      <c r="A1540" s="747"/>
      <c r="B1540" s="748"/>
      <c r="C1540" s="748"/>
      <c r="D1540" s="748"/>
      <c r="E1540" s="748"/>
      <c r="F1540" s="748"/>
      <c r="G1540" s="749"/>
    </row>
    <row r="1541" spans="1:7" ht="18" x14ac:dyDescent="0.2">
      <c r="A1541" s="750" t="s">
        <v>142</v>
      </c>
      <c r="B1541" s="751"/>
      <c r="C1541" s="748" t="s">
        <v>94</v>
      </c>
      <c r="D1541" s="748" t="s">
        <v>143</v>
      </c>
      <c r="E1541" s="748" t="s">
        <v>144</v>
      </c>
      <c r="F1541" s="748" t="s">
        <v>145</v>
      </c>
      <c r="G1541" s="749" t="s">
        <v>146</v>
      </c>
    </row>
    <row r="1542" spans="1:7" ht="36" x14ac:dyDescent="0.2">
      <c r="A1542" s="752" t="s">
        <v>648</v>
      </c>
      <c r="B1542" s="753">
        <v>39607</v>
      </c>
      <c r="C1542" s="769" t="s">
        <v>1817</v>
      </c>
      <c r="D1542" s="755" t="s">
        <v>14</v>
      </c>
      <c r="E1542" s="755">
        <v>1</v>
      </c>
      <c r="F1542" s="793"/>
      <c r="G1542" s="757">
        <f t="shared" ref="G1542:G1544" si="164">TRUNC(E1542*F1542,2)</f>
        <v>0</v>
      </c>
    </row>
    <row r="1543" spans="1:7" ht="18" x14ac:dyDescent="0.2">
      <c r="A1543" s="752" t="s">
        <v>116</v>
      </c>
      <c r="B1543" s="753">
        <v>88247</v>
      </c>
      <c r="C1543" s="769" t="s">
        <v>716</v>
      </c>
      <c r="D1543" s="755" t="s">
        <v>95</v>
      </c>
      <c r="E1543" s="755">
        <v>0.5</v>
      </c>
      <c r="F1543" s="793"/>
      <c r="G1543" s="757">
        <f t="shared" si="164"/>
        <v>0</v>
      </c>
    </row>
    <row r="1544" spans="1:7" ht="18" x14ac:dyDescent="0.2">
      <c r="A1544" s="752" t="s">
        <v>116</v>
      </c>
      <c r="B1544" s="753">
        <v>88266</v>
      </c>
      <c r="C1544" s="769" t="s">
        <v>723</v>
      </c>
      <c r="D1544" s="755" t="s">
        <v>95</v>
      </c>
      <c r="E1544" s="755">
        <v>0.3</v>
      </c>
      <c r="F1544" s="793"/>
      <c r="G1544" s="757">
        <f t="shared" si="164"/>
        <v>0</v>
      </c>
    </row>
    <row r="1545" spans="1:7" ht="18" x14ac:dyDescent="0.2">
      <c r="A1545" s="759" t="s">
        <v>147</v>
      </c>
      <c r="B1545" s="760"/>
      <c r="C1545" s="760"/>
      <c r="D1545" s="760"/>
      <c r="E1545" s="760"/>
      <c r="F1545" s="761"/>
      <c r="G1545" s="762">
        <f>SUM(G1542:G1544)</f>
        <v>0</v>
      </c>
    </row>
    <row r="1546" spans="1:7" ht="18" x14ac:dyDescent="0.2">
      <c r="A1546" s="781"/>
      <c r="B1546" s="748"/>
      <c r="C1546" s="748"/>
      <c r="D1546" s="748"/>
      <c r="E1546" s="748"/>
      <c r="F1546" s="756"/>
      <c r="G1546" s="782"/>
    </row>
    <row r="1547" spans="1:7" ht="36" x14ac:dyDescent="0.25">
      <c r="A1547" s="740" t="s">
        <v>198</v>
      </c>
      <c r="B1547" s="783" t="s">
        <v>1208</v>
      </c>
      <c r="C1547" s="765" t="s">
        <v>1209</v>
      </c>
      <c r="D1547" s="743" t="s">
        <v>775</v>
      </c>
      <c r="E1547" s="744"/>
      <c r="F1547" s="745"/>
      <c r="G1547" s="746">
        <f>G1553</f>
        <v>0</v>
      </c>
    </row>
    <row r="1548" spans="1:7" ht="18" x14ac:dyDescent="0.2">
      <c r="A1548" s="747"/>
      <c r="B1548" s="748"/>
      <c r="C1548" s="748"/>
      <c r="D1548" s="748"/>
      <c r="E1548" s="748"/>
      <c r="F1548" s="748"/>
      <c r="G1548" s="749"/>
    </row>
    <row r="1549" spans="1:7" ht="18" x14ac:dyDescent="0.2">
      <c r="A1549" s="750" t="s">
        <v>142</v>
      </c>
      <c r="B1549" s="751"/>
      <c r="C1549" s="748" t="s">
        <v>94</v>
      </c>
      <c r="D1549" s="748" t="s">
        <v>143</v>
      </c>
      <c r="E1549" s="748" t="s">
        <v>144</v>
      </c>
      <c r="F1549" s="748" t="s">
        <v>145</v>
      </c>
      <c r="G1549" s="749" t="s">
        <v>146</v>
      </c>
    </row>
    <row r="1550" spans="1:7" ht="18" x14ac:dyDescent="0.2">
      <c r="A1550" s="752" t="s">
        <v>117</v>
      </c>
      <c r="B1550" s="753" t="s">
        <v>1818</v>
      </c>
      <c r="C1550" s="769" t="s">
        <v>1899</v>
      </c>
      <c r="D1550" s="755" t="s">
        <v>14</v>
      </c>
      <c r="E1550" s="755">
        <v>1</v>
      </c>
      <c r="F1550" s="793"/>
      <c r="G1550" s="757">
        <f t="shared" ref="G1550:G1552" si="165">TRUNC(E1550*F1550,2)</f>
        <v>0</v>
      </c>
    </row>
    <row r="1551" spans="1:7" ht="18" x14ac:dyDescent="0.2">
      <c r="A1551" s="752" t="s">
        <v>116</v>
      </c>
      <c r="B1551" s="753">
        <v>88247</v>
      </c>
      <c r="C1551" s="769" t="s">
        <v>716</v>
      </c>
      <c r="D1551" s="755" t="s">
        <v>95</v>
      </c>
      <c r="E1551" s="755">
        <v>0.5</v>
      </c>
      <c r="F1551" s="793"/>
      <c r="G1551" s="757">
        <f t="shared" si="165"/>
        <v>0</v>
      </c>
    </row>
    <row r="1552" spans="1:7" ht="18" x14ac:dyDescent="0.2">
      <c r="A1552" s="752" t="s">
        <v>116</v>
      </c>
      <c r="B1552" s="753">
        <v>88264</v>
      </c>
      <c r="C1552" s="769" t="s">
        <v>712</v>
      </c>
      <c r="D1552" s="755" t="s">
        <v>95</v>
      </c>
      <c r="E1552" s="755">
        <v>1</v>
      </c>
      <c r="F1552" s="793"/>
      <c r="G1552" s="757">
        <f t="shared" si="165"/>
        <v>0</v>
      </c>
    </row>
    <row r="1553" spans="1:7" ht="18" x14ac:dyDescent="0.2">
      <c r="A1553" s="759" t="s">
        <v>147</v>
      </c>
      <c r="B1553" s="760"/>
      <c r="C1553" s="760"/>
      <c r="D1553" s="760"/>
      <c r="E1553" s="760"/>
      <c r="F1553" s="761"/>
      <c r="G1553" s="762">
        <f>SUM(G1550:G1552)</f>
        <v>0</v>
      </c>
    </row>
    <row r="1554" spans="1:7" ht="18" x14ac:dyDescent="0.2">
      <c r="A1554" s="781"/>
      <c r="B1554" s="748"/>
      <c r="C1554" s="748"/>
      <c r="D1554" s="748"/>
      <c r="E1554" s="748"/>
      <c r="F1554" s="756"/>
      <c r="G1554" s="782"/>
    </row>
    <row r="1555" spans="1:7" ht="18" x14ac:dyDescent="0.25">
      <c r="A1555" s="740" t="s">
        <v>198</v>
      </c>
      <c r="B1555" s="783" t="s">
        <v>586</v>
      </c>
      <c r="C1555" s="765" t="s">
        <v>1210</v>
      </c>
      <c r="D1555" s="743" t="s">
        <v>1211</v>
      </c>
      <c r="E1555" s="744"/>
      <c r="F1555" s="745"/>
      <c r="G1555" s="746">
        <f>G1560</f>
        <v>0</v>
      </c>
    </row>
    <row r="1556" spans="1:7" ht="18" x14ac:dyDescent="0.2">
      <c r="A1556" s="747"/>
      <c r="B1556" s="748"/>
      <c r="C1556" s="748"/>
      <c r="D1556" s="748"/>
      <c r="E1556" s="748"/>
      <c r="F1556" s="748"/>
      <c r="G1556" s="749"/>
    </row>
    <row r="1557" spans="1:7" ht="18" x14ac:dyDescent="0.2">
      <c r="A1557" s="750" t="s">
        <v>142</v>
      </c>
      <c r="B1557" s="751"/>
      <c r="C1557" s="748" t="s">
        <v>94</v>
      </c>
      <c r="D1557" s="748" t="s">
        <v>143</v>
      </c>
      <c r="E1557" s="748" t="s">
        <v>144</v>
      </c>
      <c r="F1557" s="748" t="s">
        <v>145</v>
      </c>
      <c r="G1557" s="749" t="s">
        <v>146</v>
      </c>
    </row>
    <row r="1558" spans="1:7" ht="18" x14ac:dyDescent="0.2">
      <c r="A1558" s="752" t="s">
        <v>117</v>
      </c>
      <c r="B1558" s="753" t="s">
        <v>730</v>
      </c>
      <c r="C1558" s="769" t="s">
        <v>731</v>
      </c>
      <c r="D1558" s="755" t="s">
        <v>14</v>
      </c>
      <c r="E1558" s="755">
        <v>1</v>
      </c>
      <c r="F1558" s="793"/>
      <c r="G1558" s="757">
        <f t="shared" ref="G1558:G1559" si="166">TRUNC(E1558*F1558,2)</f>
        <v>0</v>
      </c>
    </row>
    <row r="1559" spans="1:7" ht="18" x14ac:dyDescent="0.2">
      <c r="A1559" s="752" t="s">
        <v>116</v>
      </c>
      <c r="B1559" s="753">
        <v>88264</v>
      </c>
      <c r="C1559" s="769" t="s">
        <v>712</v>
      </c>
      <c r="D1559" s="755" t="s">
        <v>95</v>
      </c>
      <c r="E1559" s="755">
        <v>0.2</v>
      </c>
      <c r="F1559" s="793"/>
      <c r="G1559" s="757">
        <f t="shared" si="166"/>
        <v>0</v>
      </c>
    </row>
    <row r="1560" spans="1:7" ht="18" x14ac:dyDescent="0.2">
      <c r="A1560" s="759" t="s">
        <v>147</v>
      </c>
      <c r="B1560" s="760"/>
      <c r="C1560" s="760"/>
      <c r="D1560" s="760"/>
      <c r="E1560" s="760"/>
      <c r="F1560" s="761"/>
      <c r="G1560" s="762">
        <f>SUM(G1558:G1559)</f>
        <v>0</v>
      </c>
    </row>
    <row r="1561" spans="1:7" ht="18" x14ac:dyDescent="0.2">
      <c r="A1561" s="781"/>
      <c r="B1561" s="748"/>
      <c r="C1561" s="748"/>
      <c r="D1561" s="748"/>
      <c r="E1561" s="748"/>
      <c r="F1561" s="756"/>
      <c r="G1561" s="782"/>
    </row>
    <row r="1562" spans="1:7" ht="18" x14ac:dyDescent="0.25">
      <c r="A1562" s="740" t="s">
        <v>198</v>
      </c>
      <c r="B1562" s="783" t="s">
        <v>587</v>
      </c>
      <c r="C1562" s="765" t="s">
        <v>1212</v>
      </c>
      <c r="D1562" s="743" t="s">
        <v>775</v>
      </c>
      <c r="E1562" s="744"/>
      <c r="F1562" s="745"/>
      <c r="G1562" s="746">
        <f>G1568</f>
        <v>0</v>
      </c>
    </row>
    <row r="1563" spans="1:7" ht="18" x14ac:dyDescent="0.2">
      <c r="A1563" s="747"/>
      <c r="B1563" s="748"/>
      <c r="C1563" s="748"/>
      <c r="D1563" s="748"/>
      <c r="E1563" s="748"/>
      <c r="F1563" s="748"/>
      <c r="G1563" s="749"/>
    </row>
    <row r="1564" spans="1:7" ht="18" x14ac:dyDescent="0.2">
      <c r="A1564" s="750" t="s">
        <v>142</v>
      </c>
      <c r="B1564" s="751"/>
      <c r="C1564" s="748" t="s">
        <v>94</v>
      </c>
      <c r="D1564" s="748" t="s">
        <v>143</v>
      </c>
      <c r="E1564" s="748" t="s">
        <v>144</v>
      </c>
      <c r="F1564" s="748" t="s">
        <v>145</v>
      </c>
      <c r="G1564" s="749" t="s">
        <v>146</v>
      </c>
    </row>
    <row r="1565" spans="1:7" ht="36" x14ac:dyDescent="0.2">
      <c r="A1565" s="752" t="s">
        <v>117</v>
      </c>
      <c r="B1565" s="753" t="s">
        <v>732</v>
      </c>
      <c r="C1565" s="769" t="s">
        <v>733</v>
      </c>
      <c r="D1565" s="755" t="s">
        <v>14</v>
      </c>
      <c r="E1565" s="755">
        <v>1</v>
      </c>
      <c r="F1565" s="793"/>
      <c r="G1565" s="757">
        <f t="shared" ref="G1565:G1567" si="167">TRUNC(E1565*F1565,2)</f>
        <v>0</v>
      </c>
    </row>
    <row r="1566" spans="1:7" ht="36" x14ac:dyDescent="0.2">
      <c r="A1566" s="752" t="s">
        <v>116</v>
      </c>
      <c r="B1566" s="753">
        <v>88243</v>
      </c>
      <c r="C1566" s="769" t="s">
        <v>699</v>
      </c>
      <c r="D1566" s="755" t="s">
        <v>95</v>
      </c>
      <c r="E1566" s="755">
        <v>0.75</v>
      </c>
      <c r="F1566" s="793"/>
      <c r="G1566" s="757">
        <f t="shared" si="167"/>
        <v>0</v>
      </c>
    </row>
    <row r="1567" spans="1:7" ht="18" x14ac:dyDescent="0.2">
      <c r="A1567" s="752" t="s">
        <v>116</v>
      </c>
      <c r="B1567" s="753">
        <v>88264</v>
      </c>
      <c r="C1567" s="769" t="s">
        <v>712</v>
      </c>
      <c r="D1567" s="755" t="s">
        <v>95</v>
      </c>
      <c r="E1567" s="755">
        <v>0.75</v>
      </c>
      <c r="F1567" s="793"/>
      <c r="G1567" s="757">
        <f t="shared" si="167"/>
        <v>0</v>
      </c>
    </row>
    <row r="1568" spans="1:7" ht="18" x14ac:dyDescent="0.2">
      <c r="A1568" s="759" t="s">
        <v>147</v>
      </c>
      <c r="B1568" s="760"/>
      <c r="C1568" s="760"/>
      <c r="D1568" s="760"/>
      <c r="E1568" s="760"/>
      <c r="F1568" s="761"/>
      <c r="G1568" s="762">
        <f>SUM(G1565:G1567)</f>
        <v>0</v>
      </c>
    </row>
    <row r="1569" spans="1:7" ht="18" x14ac:dyDescent="0.2">
      <c r="A1569" s="781"/>
      <c r="B1569" s="748"/>
      <c r="C1569" s="748"/>
      <c r="D1569" s="748"/>
      <c r="E1569" s="748"/>
      <c r="F1569" s="756"/>
      <c r="G1569" s="782"/>
    </row>
    <row r="1570" spans="1:7" ht="18" x14ac:dyDescent="0.25">
      <c r="A1570" s="740" t="s">
        <v>198</v>
      </c>
      <c r="B1570" s="783" t="s">
        <v>588</v>
      </c>
      <c r="C1570" s="765" t="s">
        <v>589</v>
      </c>
      <c r="D1570" s="743" t="s">
        <v>1037</v>
      </c>
      <c r="E1570" s="744"/>
      <c r="F1570" s="745"/>
      <c r="G1570" s="746">
        <f>G1577</f>
        <v>0</v>
      </c>
    </row>
    <row r="1571" spans="1:7" ht="18" x14ac:dyDescent="0.2">
      <c r="A1571" s="747"/>
      <c r="B1571" s="748"/>
      <c r="C1571" s="748"/>
      <c r="D1571" s="748"/>
      <c r="E1571" s="748"/>
      <c r="F1571" s="748"/>
      <c r="G1571" s="749"/>
    </row>
    <row r="1572" spans="1:7" ht="18" x14ac:dyDescent="0.2">
      <c r="A1572" s="750" t="s">
        <v>142</v>
      </c>
      <c r="B1572" s="751"/>
      <c r="C1572" s="748" t="s">
        <v>94</v>
      </c>
      <c r="D1572" s="748" t="s">
        <v>143</v>
      </c>
      <c r="E1572" s="748" t="s">
        <v>144</v>
      </c>
      <c r="F1572" s="748" t="s">
        <v>145</v>
      </c>
      <c r="G1572" s="749" t="s">
        <v>146</v>
      </c>
    </row>
    <row r="1573" spans="1:7" ht="18" x14ac:dyDescent="0.2">
      <c r="A1573" s="752" t="s">
        <v>648</v>
      </c>
      <c r="B1573" s="753">
        <v>4374</v>
      </c>
      <c r="C1573" s="769" t="s">
        <v>1819</v>
      </c>
      <c r="D1573" s="755" t="s">
        <v>14</v>
      </c>
      <c r="E1573" s="755">
        <v>2</v>
      </c>
      <c r="F1573" s="793"/>
      <c r="G1573" s="757">
        <f t="shared" ref="G1573:G1576" si="168">TRUNC(E1573*F1573,2)</f>
        <v>0</v>
      </c>
    </row>
    <row r="1574" spans="1:7" ht="18" x14ac:dyDescent="0.2">
      <c r="A1574" s="752" t="s">
        <v>117</v>
      </c>
      <c r="B1574" s="753" t="s">
        <v>730</v>
      </c>
      <c r="C1574" s="769" t="s">
        <v>731</v>
      </c>
      <c r="D1574" s="755" t="s">
        <v>14</v>
      </c>
      <c r="E1574" s="755">
        <v>1</v>
      </c>
      <c r="F1574" s="793"/>
      <c r="G1574" s="757">
        <f t="shared" si="168"/>
        <v>0</v>
      </c>
    </row>
    <row r="1575" spans="1:7" ht="36" x14ac:dyDescent="0.2">
      <c r="A1575" s="752" t="s">
        <v>116</v>
      </c>
      <c r="B1575" s="753">
        <v>88243</v>
      </c>
      <c r="C1575" s="769" t="s">
        <v>699</v>
      </c>
      <c r="D1575" s="755" t="s">
        <v>95</v>
      </c>
      <c r="E1575" s="755">
        <v>0.2</v>
      </c>
      <c r="F1575" s="793"/>
      <c r="G1575" s="757">
        <f t="shared" si="168"/>
        <v>0</v>
      </c>
    </row>
    <row r="1576" spans="1:7" ht="18" x14ac:dyDescent="0.2">
      <c r="A1576" s="752" t="s">
        <v>116</v>
      </c>
      <c r="B1576" s="753">
        <v>88264</v>
      </c>
      <c r="C1576" s="769" t="s">
        <v>712</v>
      </c>
      <c r="D1576" s="755" t="s">
        <v>95</v>
      </c>
      <c r="E1576" s="755">
        <v>0.2</v>
      </c>
      <c r="F1576" s="793"/>
      <c r="G1576" s="757">
        <f t="shared" si="168"/>
        <v>0</v>
      </c>
    </row>
    <row r="1577" spans="1:7" ht="18" x14ac:dyDescent="0.2">
      <c r="A1577" s="759" t="s">
        <v>147</v>
      </c>
      <c r="B1577" s="760"/>
      <c r="C1577" s="760"/>
      <c r="D1577" s="760"/>
      <c r="E1577" s="760"/>
      <c r="F1577" s="761"/>
      <c r="G1577" s="762">
        <f>SUM(G1573:G1576)</f>
        <v>0</v>
      </c>
    </row>
    <row r="1578" spans="1:7" ht="18" x14ac:dyDescent="0.2">
      <c r="A1578" s="781"/>
      <c r="B1578" s="748"/>
      <c r="C1578" s="748"/>
      <c r="D1578" s="748"/>
      <c r="E1578" s="748"/>
      <c r="F1578" s="756"/>
      <c r="G1578" s="782"/>
    </row>
    <row r="1579" spans="1:7" ht="18" x14ac:dyDescent="0.25">
      <c r="A1579" s="740" t="s">
        <v>198</v>
      </c>
      <c r="B1579" s="783" t="s">
        <v>1101</v>
      </c>
      <c r="C1579" s="765" t="s">
        <v>1102</v>
      </c>
      <c r="D1579" s="743" t="s">
        <v>1100</v>
      </c>
      <c r="E1579" s="744"/>
      <c r="F1579" s="745"/>
      <c r="G1579" s="746">
        <f>G1585</f>
        <v>0</v>
      </c>
    </row>
    <row r="1580" spans="1:7" ht="18" x14ac:dyDescent="0.2">
      <c r="A1580" s="747"/>
      <c r="B1580" s="748"/>
      <c r="C1580" s="748"/>
      <c r="D1580" s="748"/>
      <c r="E1580" s="748"/>
      <c r="F1580" s="748"/>
      <c r="G1580" s="749"/>
    </row>
    <row r="1581" spans="1:7" ht="18" x14ac:dyDescent="0.2">
      <c r="A1581" s="750" t="s">
        <v>142</v>
      </c>
      <c r="B1581" s="751"/>
      <c r="C1581" s="748" t="s">
        <v>94</v>
      </c>
      <c r="D1581" s="748" t="s">
        <v>143</v>
      </c>
      <c r="E1581" s="748" t="s">
        <v>144</v>
      </c>
      <c r="F1581" s="748" t="s">
        <v>145</v>
      </c>
      <c r="G1581" s="749" t="s">
        <v>146</v>
      </c>
    </row>
    <row r="1582" spans="1:7" ht="36" x14ac:dyDescent="0.2">
      <c r="A1582" s="752" t="s">
        <v>648</v>
      </c>
      <c r="B1582" s="753">
        <v>379</v>
      </c>
      <c r="C1582" s="769" t="s">
        <v>1820</v>
      </c>
      <c r="D1582" s="755" t="s">
        <v>14</v>
      </c>
      <c r="E1582" s="755">
        <v>1</v>
      </c>
      <c r="F1582" s="793"/>
      <c r="G1582" s="757">
        <f t="shared" ref="G1582:G1584" si="169">TRUNC(E1582*F1582,2)</f>
        <v>0</v>
      </c>
    </row>
    <row r="1583" spans="1:7" ht="18" x14ac:dyDescent="0.2">
      <c r="A1583" s="752" t="s">
        <v>116</v>
      </c>
      <c r="B1583" s="753">
        <v>88247</v>
      </c>
      <c r="C1583" s="769" t="s">
        <v>716</v>
      </c>
      <c r="D1583" s="755" t="s">
        <v>95</v>
      </c>
      <c r="E1583" s="755">
        <v>0.01</v>
      </c>
      <c r="F1583" s="793"/>
      <c r="G1583" s="757">
        <f t="shared" si="169"/>
        <v>0</v>
      </c>
    </row>
    <row r="1584" spans="1:7" ht="18" x14ac:dyDescent="0.2">
      <c r="A1584" s="752" t="s">
        <v>116</v>
      </c>
      <c r="B1584" s="753">
        <v>88264</v>
      </c>
      <c r="C1584" s="769" t="s">
        <v>712</v>
      </c>
      <c r="D1584" s="755" t="s">
        <v>95</v>
      </c>
      <c r="E1584" s="755">
        <v>0.01</v>
      </c>
      <c r="F1584" s="793"/>
      <c r="G1584" s="757">
        <f t="shared" si="169"/>
        <v>0</v>
      </c>
    </row>
    <row r="1585" spans="1:7" ht="18" x14ac:dyDescent="0.2">
      <c r="A1585" s="759" t="s">
        <v>147</v>
      </c>
      <c r="B1585" s="760"/>
      <c r="C1585" s="760"/>
      <c r="D1585" s="760"/>
      <c r="E1585" s="760"/>
      <c r="F1585" s="761"/>
      <c r="G1585" s="762">
        <f>SUM(G1582:G1584)</f>
        <v>0</v>
      </c>
    </row>
    <row r="1586" spans="1:7" ht="18" x14ac:dyDescent="0.2">
      <c r="A1586" s="781"/>
      <c r="B1586" s="748"/>
      <c r="C1586" s="748"/>
      <c r="D1586" s="748"/>
      <c r="E1586" s="748"/>
      <c r="F1586" s="756"/>
      <c r="G1586" s="782"/>
    </row>
    <row r="1587" spans="1:7" ht="36" x14ac:dyDescent="0.25">
      <c r="A1587" s="740" t="s">
        <v>198</v>
      </c>
      <c r="B1587" s="783" t="s">
        <v>1217</v>
      </c>
      <c r="C1587" s="765" t="s">
        <v>1218</v>
      </c>
      <c r="D1587" s="743" t="s">
        <v>775</v>
      </c>
      <c r="E1587" s="744"/>
      <c r="F1587" s="745"/>
      <c r="G1587" s="746">
        <f>G1593</f>
        <v>0</v>
      </c>
    </row>
    <row r="1588" spans="1:7" ht="18" x14ac:dyDescent="0.2">
      <c r="A1588" s="747"/>
      <c r="B1588" s="748"/>
      <c r="C1588" s="748"/>
      <c r="D1588" s="748"/>
      <c r="E1588" s="748"/>
      <c r="F1588" s="748"/>
      <c r="G1588" s="749"/>
    </row>
    <row r="1589" spans="1:7" ht="18" x14ac:dyDescent="0.2">
      <c r="A1589" s="750" t="s">
        <v>142</v>
      </c>
      <c r="B1589" s="751"/>
      <c r="C1589" s="748" t="s">
        <v>94</v>
      </c>
      <c r="D1589" s="748" t="s">
        <v>143</v>
      </c>
      <c r="E1589" s="748" t="s">
        <v>144</v>
      </c>
      <c r="F1589" s="748" t="s">
        <v>145</v>
      </c>
      <c r="G1589" s="749" t="s">
        <v>146</v>
      </c>
    </row>
    <row r="1590" spans="1:7" ht="36" x14ac:dyDescent="0.2">
      <c r="A1590" s="752" t="s">
        <v>648</v>
      </c>
      <c r="B1590" s="753">
        <v>41627</v>
      </c>
      <c r="C1590" s="769" t="s">
        <v>1821</v>
      </c>
      <c r="D1590" s="755" t="s">
        <v>14</v>
      </c>
      <c r="E1590" s="755">
        <v>1</v>
      </c>
      <c r="F1590" s="793"/>
      <c r="G1590" s="757">
        <f t="shared" ref="G1590:G1592" si="170">TRUNC(E1590*F1590,2)</f>
        <v>0</v>
      </c>
    </row>
    <row r="1591" spans="1:7" ht="18" x14ac:dyDescent="0.2">
      <c r="A1591" s="752" t="s">
        <v>116</v>
      </c>
      <c r="B1591" s="753">
        <v>88309</v>
      </c>
      <c r="C1591" s="769" t="s">
        <v>672</v>
      </c>
      <c r="D1591" s="755" t="s">
        <v>95</v>
      </c>
      <c r="E1591" s="755">
        <v>4.7569999999999997</v>
      </c>
      <c r="F1591" s="793"/>
      <c r="G1591" s="757">
        <f t="shared" si="170"/>
        <v>0</v>
      </c>
    </row>
    <row r="1592" spans="1:7" ht="18" x14ac:dyDescent="0.2">
      <c r="A1592" s="752" t="s">
        <v>116</v>
      </c>
      <c r="B1592" s="753">
        <v>88316</v>
      </c>
      <c r="C1592" s="769" t="s">
        <v>674</v>
      </c>
      <c r="D1592" s="755" t="s">
        <v>95</v>
      </c>
      <c r="E1592" s="755">
        <v>4.7569999999999997</v>
      </c>
      <c r="F1592" s="793"/>
      <c r="G1592" s="757">
        <f t="shared" si="170"/>
        <v>0</v>
      </c>
    </row>
    <row r="1593" spans="1:7" ht="18" x14ac:dyDescent="0.2">
      <c r="A1593" s="759" t="s">
        <v>147</v>
      </c>
      <c r="B1593" s="760"/>
      <c r="C1593" s="760"/>
      <c r="D1593" s="760"/>
      <c r="E1593" s="760"/>
      <c r="F1593" s="761"/>
      <c r="G1593" s="762">
        <f>SUM(G1590:G1592)</f>
        <v>0</v>
      </c>
    </row>
    <row r="1594" spans="1:7" ht="18" x14ac:dyDescent="0.2">
      <c r="A1594" s="781"/>
      <c r="B1594" s="748"/>
      <c r="C1594" s="748"/>
      <c r="D1594" s="748"/>
      <c r="E1594" s="748"/>
      <c r="F1594" s="756"/>
      <c r="G1594" s="782"/>
    </row>
    <row r="1595" spans="1:7" ht="36" x14ac:dyDescent="0.25">
      <c r="A1595" s="740" t="s">
        <v>198</v>
      </c>
      <c r="B1595" s="783" t="s">
        <v>597</v>
      </c>
      <c r="C1595" s="765" t="s">
        <v>1220</v>
      </c>
      <c r="D1595" s="743" t="s">
        <v>775</v>
      </c>
      <c r="E1595" s="744"/>
      <c r="F1595" s="745"/>
      <c r="G1595" s="746">
        <f>G1601</f>
        <v>0</v>
      </c>
    </row>
    <row r="1596" spans="1:7" ht="18" x14ac:dyDescent="0.2">
      <c r="A1596" s="747"/>
      <c r="B1596" s="748"/>
      <c r="C1596" s="748"/>
      <c r="D1596" s="748"/>
      <c r="E1596" s="748"/>
      <c r="F1596" s="748"/>
      <c r="G1596" s="749"/>
    </row>
    <row r="1597" spans="1:7" ht="18" x14ac:dyDescent="0.2">
      <c r="A1597" s="750" t="s">
        <v>142</v>
      </c>
      <c r="B1597" s="751"/>
      <c r="C1597" s="748" t="s">
        <v>94</v>
      </c>
      <c r="D1597" s="748" t="s">
        <v>143</v>
      </c>
      <c r="E1597" s="748" t="s">
        <v>144</v>
      </c>
      <c r="F1597" s="748" t="s">
        <v>145</v>
      </c>
      <c r="G1597" s="749" t="s">
        <v>146</v>
      </c>
    </row>
    <row r="1598" spans="1:7" ht="54" x14ac:dyDescent="0.2">
      <c r="A1598" s="752" t="s">
        <v>648</v>
      </c>
      <c r="B1598" s="753">
        <v>38084</v>
      </c>
      <c r="C1598" s="769" t="s">
        <v>1822</v>
      </c>
      <c r="D1598" s="755" t="s">
        <v>14</v>
      </c>
      <c r="E1598" s="755">
        <v>1</v>
      </c>
      <c r="F1598" s="793"/>
      <c r="G1598" s="757">
        <f t="shared" ref="G1598:G1600" si="171">TRUNC(E1598*F1598,2)</f>
        <v>0</v>
      </c>
    </row>
    <row r="1599" spans="1:7" ht="18" x14ac:dyDescent="0.2">
      <c r="A1599" s="752" t="s">
        <v>116</v>
      </c>
      <c r="B1599" s="753">
        <v>88247</v>
      </c>
      <c r="C1599" s="769" t="s">
        <v>716</v>
      </c>
      <c r="D1599" s="755" t="s">
        <v>95</v>
      </c>
      <c r="E1599" s="755">
        <v>0.20619999999999999</v>
      </c>
      <c r="F1599" s="793"/>
      <c r="G1599" s="757">
        <f t="shared" si="171"/>
        <v>0</v>
      </c>
    </row>
    <row r="1600" spans="1:7" ht="18" x14ac:dyDescent="0.2">
      <c r="A1600" s="752" t="s">
        <v>116</v>
      </c>
      <c r="B1600" s="753">
        <v>88264</v>
      </c>
      <c r="C1600" s="769" t="s">
        <v>712</v>
      </c>
      <c r="D1600" s="755" t="s">
        <v>95</v>
      </c>
      <c r="E1600" s="755">
        <v>0.20619999999999999</v>
      </c>
      <c r="F1600" s="793"/>
      <c r="G1600" s="757">
        <f t="shared" si="171"/>
        <v>0</v>
      </c>
    </row>
    <row r="1601" spans="1:7" ht="18" x14ac:dyDescent="0.2">
      <c r="A1601" s="759" t="s">
        <v>147</v>
      </c>
      <c r="B1601" s="760"/>
      <c r="C1601" s="760"/>
      <c r="D1601" s="760"/>
      <c r="E1601" s="760"/>
      <c r="F1601" s="761"/>
      <c r="G1601" s="762">
        <f>SUM(G1598:G1600)</f>
        <v>0</v>
      </c>
    </row>
    <row r="1602" spans="1:7" ht="18" x14ac:dyDescent="0.2">
      <c r="A1602" s="781"/>
      <c r="B1602" s="748"/>
      <c r="C1602" s="748"/>
      <c r="D1602" s="748"/>
      <c r="E1602" s="748"/>
      <c r="F1602" s="756"/>
      <c r="G1602" s="782"/>
    </row>
    <row r="1603" spans="1:7" ht="54" x14ac:dyDescent="0.25">
      <c r="A1603" s="740" t="s">
        <v>198</v>
      </c>
      <c r="B1603" s="783" t="s">
        <v>1164</v>
      </c>
      <c r="C1603" s="765" t="s">
        <v>1165</v>
      </c>
      <c r="D1603" s="743" t="s">
        <v>898</v>
      </c>
      <c r="E1603" s="744"/>
      <c r="F1603" s="745"/>
      <c r="G1603" s="746">
        <f>G1612</f>
        <v>0</v>
      </c>
    </row>
    <row r="1604" spans="1:7" ht="18" x14ac:dyDescent="0.2">
      <c r="A1604" s="747"/>
      <c r="B1604" s="748"/>
      <c r="C1604" s="748"/>
      <c r="D1604" s="748"/>
      <c r="E1604" s="748"/>
      <c r="F1604" s="748"/>
      <c r="G1604" s="749"/>
    </row>
    <row r="1605" spans="1:7" ht="18" x14ac:dyDescent="0.2">
      <c r="A1605" s="750" t="s">
        <v>142</v>
      </c>
      <c r="B1605" s="751"/>
      <c r="C1605" s="748" t="s">
        <v>94</v>
      </c>
      <c r="D1605" s="748" t="s">
        <v>143</v>
      </c>
      <c r="E1605" s="748" t="s">
        <v>144</v>
      </c>
      <c r="F1605" s="748" t="s">
        <v>145</v>
      </c>
      <c r="G1605" s="749" t="s">
        <v>146</v>
      </c>
    </row>
    <row r="1606" spans="1:7" ht="18" x14ac:dyDescent="0.2">
      <c r="A1606" s="752" t="s">
        <v>117</v>
      </c>
      <c r="B1606" s="753" t="s">
        <v>1823</v>
      </c>
      <c r="C1606" s="769" t="s">
        <v>1900</v>
      </c>
      <c r="D1606" s="755" t="s">
        <v>127</v>
      </c>
      <c r="E1606" s="755">
        <v>0.98199999999999998</v>
      </c>
      <c r="F1606" s="793"/>
      <c r="G1606" s="757">
        <f t="shared" ref="G1606:G1611" si="172">TRUNC(E1606*F1606,2)</f>
        <v>0</v>
      </c>
    </row>
    <row r="1607" spans="1:7" ht="18" x14ac:dyDescent="0.2">
      <c r="A1607" s="752" t="s">
        <v>117</v>
      </c>
      <c r="B1607" s="753" t="s">
        <v>1824</v>
      </c>
      <c r="C1607" s="769" t="s">
        <v>1901</v>
      </c>
      <c r="D1607" s="755" t="s">
        <v>127</v>
      </c>
      <c r="E1607" s="755">
        <v>0.98199999999999998</v>
      </c>
      <c r="F1607" s="793"/>
      <c r="G1607" s="757">
        <f t="shared" si="172"/>
        <v>0</v>
      </c>
    </row>
    <row r="1608" spans="1:7" ht="18" x14ac:dyDescent="0.2">
      <c r="A1608" s="752" t="s">
        <v>116</v>
      </c>
      <c r="B1608" s="753">
        <v>88247</v>
      </c>
      <c r="C1608" s="769" t="s">
        <v>716</v>
      </c>
      <c r="D1608" s="755" t="s">
        <v>95</v>
      </c>
      <c r="E1608" s="755">
        <v>8.5199999999999998E-2</v>
      </c>
      <c r="F1608" s="793"/>
      <c r="G1608" s="757">
        <f t="shared" si="172"/>
        <v>0</v>
      </c>
    </row>
    <row r="1609" spans="1:7" ht="18" x14ac:dyDescent="0.2">
      <c r="A1609" s="752" t="s">
        <v>116</v>
      </c>
      <c r="B1609" s="753">
        <v>88264</v>
      </c>
      <c r="C1609" s="769" t="s">
        <v>712</v>
      </c>
      <c r="D1609" s="755" t="s">
        <v>95</v>
      </c>
      <c r="E1609" s="755">
        <v>8.5199999999999998E-2</v>
      </c>
      <c r="F1609" s="793"/>
      <c r="G1609" s="757">
        <f t="shared" si="172"/>
        <v>0</v>
      </c>
    </row>
    <row r="1610" spans="1:7" ht="54" x14ac:dyDescent="0.2">
      <c r="A1610" s="752" t="s">
        <v>745</v>
      </c>
      <c r="B1610" s="753" t="s">
        <v>1825</v>
      </c>
      <c r="C1610" s="769" t="s">
        <v>1902</v>
      </c>
      <c r="D1610" s="755" t="s">
        <v>746</v>
      </c>
      <c r="E1610" s="755">
        <v>0.33300000000000002</v>
      </c>
      <c r="F1610" s="793"/>
      <c r="G1610" s="757">
        <f t="shared" si="172"/>
        <v>0</v>
      </c>
    </row>
    <row r="1611" spans="1:7" ht="72" x14ac:dyDescent="0.2">
      <c r="A1611" s="752" t="s">
        <v>116</v>
      </c>
      <c r="B1611" s="753">
        <v>96562</v>
      </c>
      <c r="C1611" s="769" t="s">
        <v>727</v>
      </c>
      <c r="D1611" s="755" t="s">
        <v>127</v>
      </c>
      <c r="E1611" s="755">
        <v>1</v>
      </c>
      <c r="F1611" s="793"/>
      <c r="G1611" s="757">
        <f t="shared" si="172"/>
        <v>0</v>
      </c>
    </row>
    <row r="1612" spans="1:7" ht="18" x14ac:dyDescent="0.2">
      <c r="A1612" s="759" t="s">
        <v>147</v>
      </c>
      <c r="B1612" s="760"/>
      <c r="C1612" s="760"/>
      <c r="D1612" s="760"/>
      <c r="E1612" s="760"/>
      <c r="F1612" s="761"/>
      <c r="G1612" s="762">
        <f>SUM(G1606:G1611)</f>
        <v>0</v>
      </c>
    </row>
    <row r="1613" spans="1:7" ht="18" x14ac:dyDescent="0.2">
      <c r="A1613" s="781"/>
      <c r="B1613" s="748"/>
      <c r="C1613" s="748"/>
      <c r="D1613" s="748"/>
      <c r="E1613" s="748"/>
      <c r="F1613" s="756"/>
      <c r="G1613" s="782"/>
    </row>
    <row r="1614" spans="1:7" ht="54" x14ac:dyDescent="0.25">
      <c r="A1614" s="740" t="s">
        <v>198</v>
      </c>
      <c r="B1614" s="783" t="s">
        <v>1158</v>
      </c>
      <c r="C1614" s="765" t="s">
        <v>1159</v>
      </c>
      <c r="D1614" s="743" t="s">
        <v>775</v>
      </c>
      <c r="E1614" s="744"/>
      <c r="F1614" s="745"/>
      <c r="G1614" s="746">
        <f>G1622</f>
        <v>0</v>
      </c>
    </row>
    <row r="1615" spans="1:7" ht="18" x14ac:dyDescent="0.2">
      <c r="A1615" s="747"/>
      <c r="B1615" s="748"/>
      <c r="C1615" s="748"/>
      <c r="D1615" s="748"/>
      <c r="E1615" s="748"/>
      <c r="F1615" s="748"/>
      <c r="G1615" s="749"/>
    </row>
    <row r="1616" spans="1:7" ht="18" x14ac:dyDescent="0.2">
      <c r="A1616" s="750" t="s">
        <v>142</v>
      </c>
      <c r="B1616" s="751"/>
      <c r="C1616" s="748" t="s">
        <v>94</v>
      </c>
      <c r="D1616" s="748" t="s">
        <v>143</v>
      </c>
      <c r="E1616" s="748" t="s">
        <v>144</v>
      </c>
      <c r="F1616" s="748" t="s">
        <v>145</v>
      </c>
      <c r="G1616" s="749" t="s">
        <v>146</v>
      </c>
    </row>
    <row r="1617" spans="1:7" ht="36" x14ac:dyDescent="0.2">
      <c r="A1617" s="752" t="s">
        <v>648</v>
      </c>
      <c r="B1617" s="753">
        <v>13348</v>
      </c>
      <c r="C1617" s="769" t="s">
        <v>1826</v>
      </c>
      <c r="D1617" s="755" t="s">
        <v>14</v>
      </c>
      <c r="E1617" s="755">
        <v>50.4</v>
      </c>
      <c r="F1617" s="793"/>
      <c r="G1617" s="757">
        <f t="shared" ref="G1617:G1621" si="173">TRUNC(E1617*F1617,2)</f>
        <v>0</v>
      </c>
    </row>
    <row r="1618" spans="1:7" ht="18" x14ac:dyDescent="0.2">
      <c r="A1618" s="752" t="s">
        <v>648</v>
      </c>
      <c r="B1618" s="753">
        <v>39997</v>
      </c>
      <c r="C1618" s="769" t="s">
        <v>1755</v>
      </c>
      <c r="D1618" s="755" t="s">
        <v>14</v>
      </c>
      <c r="E1618" s="755">
        <v>25.2</v>
      </c>
      <c r="F1618" s="793"/>
      <c r="G1618" s="757">
        <f t="shared" si="173"/>
        <v>0</v>
      </c>
    </row>
    <row r="1619" spans="1:7" ht="18" x14ac:dyDescent="0.2">
      <c r="A1619" s="752" t="s">
        <v>117</v>
      </c>
      <c r="B1619" s="753" t="s">
        <v>1827</v>
      </c>
      <c r="C1619" s="769" t="s">
        <v>1903</v>
      </c>
      <c r="D1619" s="755" t="s">
        <v>14</v>
      </c>
      <c r="E1619" s="755">
        <v>1</v>
      </c>
      <c r="F1619" s="793"/>
      <c r="G1619" s="757">
        <f t="shared" si="173"/>
        <v>0</v>
      </c>
    </row>
    <row r="1620" spans="1:7" ht="18" x14ac:dyDescent="0.2">
      <c r="A1620" s="752" t="s">
        <v>116</v>
      </c>
      <c r="B1620" s="753">
        <v>88247</v>
      </c>
      <c r="C1620" s="769" t="s">
        <v>716</v>
      </c>
      <c r="D1620" s="755" t="s">
        <v>95</v>
      </c>
      <c r="E1620" s="755">
        <v>0.51129999999999998</v>
      </c>
      <c r="F1620" s="793"/>
      <c r="G1620" s="757">
        <f t="shared" si="173"/>
        <v>0</v>
      </c>
    </row>
    <row r="1621" spans="1:7" ht="18" x14ac:dyDescent="0.2">
      <c r="A1621" s="752" t="s">
        <v>116</v>
      </c>
      <c r="B1621" s="753">
        <v>88264</v>
      </c>
      <c r="C1621" s="769" t="s">
        <v>712</v>
      </c>
      <c r="D1621" s="755" t="s">
        <v>95</v>
      </c>
      <c r="E1621" s="755">
        <v>0.51129999999999998</v>
      </c>
      <c r="F1621" s="793"/>
      <c r="G1621" s="757">
        <f t="shared" si="173"/>
        <v>0</v>
      </c>
    </row>
    <row r="1622" spans="1:7" ht="18" x14ac:dyDescent="0.2">
      <c r="A1622" s="759" t="s">
        <v>147</v>
      </c>
      <c r="B1622" s="760"/>
      <c r="C1622" s="760"/>
      <c r="D1622" s="760"/>
      <c r="E1622" s="760"/>
      <c r="F1622" s="761"/>
      <c r="G1622" s="762">
        <f>SUM(G1617:G1621)</f>
        <v>0</v>
      </c>
    </row>
    <row r="1623" spans="1:7" ht="18" x14ac:dyDescent="0.2">
      <c r="A1623" s="781"/>
      <c r="B1623" s="748"/>
      <c r="C1623" s="748"/>
      <c r="D1623" s="748"/>
      <c r="E1623" s="748"/>
      <c r="F1623" s="756"/>
      <c r="G1623" s="782"/>
    </row>
    <row r="1624" spans="1:7" ht="54" x14ac:dyDescent="0.25">
      <c r="A1624" s="740" t="s">
        <v>198</v>
      </c>
      <c r="B1624" s="783" t="s">
        <v>1162</v>
      </c>
      <c r="C1624" s="765" t="s">
        <v>1163</v>
      </c>
      <c r="D1624" s="743" t="s">
        <v>775</v>
      </c>
      <c r="E1624" s="744"/>
      <c r="F1624" s="745"/>
      <c r="G1624" s="746">
        <f>G1630</f>
        <v>0</v>
      </c>
    </row>
    <row r="1625" spans="1:7" ht="18" x14ac:dyDescent="0.2">
      <c r="A1625" s="747"/>
      <c r="B1625" s="748"/>
      <c r="C1625" s="748"/>
      <c r="D1625" s="748"/>
      <c r="E1625" s="748"/>
      <c r="F1625" s="748"/>
      <c r="G1625" s="749"/>
    </row>
    <row r="1626" spans="1:7" ht="18" x14ac:dyDescent="0.2">
      <c r="A1626" s="750" t="s">
        <v>142</v>
      </c>
      <c r="B1626" s="751"/>
      <c r="C1626" s="748" t="s">
        <v>94</v>
      </c>
      <c r="D1626" s="748" t="s">
        <v>143</v>
      </c>
      <c r="E1626" s="748" t="s">
        <v>144</v>
      </c>
      <c r="F1626" s="748" t="s">
        <v>145</v>
      </c>
      <c r="G1626" s="749" t="s">
        <v>146</v>
      </c>
    </row>
    <row r="1627" spans="1:7" ht="54" x14ac:dyDescent="0.2">
      <c r="A1627" s="752" t="s">
        <v>648</v>
      </c>
      <c r="B1627" s="753">
        <v>43952</v>
      </c>
      <c r="C1627" s="769" t="s">
        <v>1828</v>
      </c>
      <c r="D1627" s="755" t="s">
        <v>14</v>
      </c>
      <c r="E1627" s="755">
        <v>1</v>
      </c>
      <c r="F1627" s="793"/>
      <c r="G1627" s="757">
        <f t="shared" ref="G1627:G1629" si="174">TRUNC(E1627*F1627,2)</f>
        <v>0</v>
      </c>
    </row>
    <row r="1628" spans="1:7" ht="18" x14ac:dyDescent="0.2">
      <c r="A1628" s="752" t="s">
        <v>116</v>
      </c>
      <c r="B1628" s="753">
        <v>88247</v>
      </c>
      <c r="C1628" s="769" t="s">
        <v>716</v>
      </c>
      <c r="D1628" s="755" t="s">
        <v>95</v>
      </c>
      <c r="E1628" s="755">
        <v>0.12</v>
      </c>
      <c r="F1628" s="793"/>
      <c r="G1628" s="757">
        <f t="shared" si="174"/>
        <v>0</v>
      </c>
    </row>
    <row r="1629" spans="1:7" ht="18" x14ac:dyDescent="0.2">
      <c r="A1629" s="752" t="s">
        <v>116</v>
      </c>
      <c r="B1629" s="753">
        <v>88264</v>
      </c>
      <c r="C1629" s="769" t="s">
        <v>712</v>
      </c>
      <c r="D1629" s="755" t="s">
        <v>95</v>
      </c>
      <c r="E1629" s="755">
        <v>0.12</v>
      </c>
      <c r="F1629" s="793"/>
      <c r="G1629" s="757">
        <f t="shared" si="174"/>
        <v>0</v>
      </c>
    </row>
    <row r="1630" spans="1:7" ht="18" x14ac:dyDescent="0.2">
      <c r="A1630" s="759" t="s">
        <v>147</v>
      </c>
      <c r="B1630" s="760"/>
      <c r="C1630" s="760"/>
      <c r="D1630" s="760"/>
      <c r="E1630" s="760"/>
      <c r="F1630" s="761"/>
      <c r="G1630" s="762">
        <f>SUM(G1627:G1629)</f>
        <v>0</v>
      </c>
    </row>
    <row r="1631" spans="1:7" ht="18" x14ac:dyDescent="0.2">
      <c r="A1631" s="781"/>
      <c r="B1631" s="748"/>
      <c r="C1631" s="748"/>
      <c r="D1631" s="748"/>
      <c r="E1631" s="748"/>
      <c r="F1631" s="756"/>
      <c r="G1631" s="782"/>
    </row>
    <row r="1632" spans="1:7" ht="18" x14ac:dyDescent="0.25">
      <c r="A1632" s="740" t="s">
        <v>198</v>
      </c>
      <c r="B1632" s="783" t="s">
        <v>598</v>
      </c>
      <c r="C1632" s="765" t="s">
        <v>1166</v>
      </c>
      <c r="D1632" s="743" t="s">
        <v>775</v>
      </c>
      <c r="E1632" s="744"/>
      <c r="F1632" s="745"/>
      <c r="G1632" s="746">
        <f>G1638</f>
        <v>0</v>
      </c>
    </row>
    <row r="1633" spans="1:7" ht="18" x14ac:dyDescent="0.2">
      <c r="A1633" s="747"/>
      <c r="B1633" s="748"/>
      <c r="C1633" s="748"/>
      <c r="D1633" s="748"/>
      <c r="E1633" s="748"/>
      <c r="F1633" s="748"/>
      <c r="G1633" s="749"/>
    </row>
    <row r="1634" spans="1:7" ht="18" x14ac:dyDescent="0.2">
      <c r="A1634" s="750" t="s">
        <v>142</v>
      </c>
      <c r="B1634" s="751"/>
      <c r="C1634" s="748" t="s">
        <v>94</v>
      </c>
      <c r="D1634" s="748" t="s">
        <v>143</v>
      </c>
      <c r="E1634" s="748" t="s">
        <v>144</v>
      </c>
      <c r="F1634" s="748" t="s">
        <v>145</v>
      </c>
      <c r="G1634" s="749" t="s">
        <v>146</v>
      </c>
    </row>
    <row r="1635" spans="1:7" ht="54" x14ac:dyDescent="0.2">
      <c r="A1635" s="752" t="s">
        <v>648</v>
      </c>
      <c r="B1635" s="753">
        <v>1578</v>
      </c>
      <c r="C1635" s="769" t="s">
        <v>1829</v>
      </c>
      <c r="D1635" s="755" t="s">
        <v>14</v>
      </c>
      <c r="E1635" s="755">
        <v>1</v>
      </c>
      <c r="F1635" s="793"/>
      <c r="G1635" s="757">
        <f t="shared" ref="G1635:G1637" si="175">TRUNC(E1635*F1635,2)</f>
        <v>0</v>
      </c>
    </row>
    <row r="1636" spans="1:7" ht="36" x14ac:dyDescent="0.2">
      <c r="A1636" s="752" t="s">
        <v>116</v>
      </c>
      <c r="B1636" s="753">
        <v>88243</v>
      </c>
      <c r="C1636" s="769" t="s">
        <v>699</v>
      </c>
      <c r="D1636" s="755" t="s">
        <v>95</v>
      </c>
      <c r="E1636" s="755">
        <v>0.2</v>
      </c>
      <c r="F1636" s="793"/>
      <c r="G1636" s="757">
        <f t="shared" si="175"/>
        <v>0</v>
      </c>
    </row>
    <row r="1637" spans="1:7" ht="18" x14ac:dyDescent="0.2">
      <c r="A1637" s="752" t="s">
        <v>116</v>
      </c>
      <c r="B1637" s="753">
        <v>88264</v>
      </c>
      <c r="C1637" s="769" t="s">
        <v>712</v>
      </c>
      <c r="D1637" s="755" t="s">
        <v>95</v>
      </c>
      <c r="E1637" s="755">
        <v>0.2</v>
      </c>
      <c r="F1637" s="793"/>
      <c r="G1637" s="757">
        <f t="shared" si="175"/>
        <v>0</v>
      </c>
    </row>
    <row r="1638" spans="1:7" ht="18" x14ac:dyDescent="0.2">
      <c r="A1638" s="759" t="s">
        <v>147</v>
      </c>
      <c r="B1638" s="760"/>
      <c r="C1638" s="760"/>
      <c r="D1638" s="760"/>
      <c r="E1638" s="760"/>
      <c r="F1638" s="761"/>
      <c r="G1638" s="762">
        <f>SUM(G1635:G1637)</f>
        <v>0</v>
      </c>
    </row>
    <row r="1639" spans="1:7" ht="18" x14ac:dyDescent="0.2">
      <c r="A1639" s="781"/>
      <c r="B1639" s="748"/>
      <c r="C1639" s="748"/>
      <c r="D1639" s="748"/>
      <c r="E1639" s="748"/>
      <c r="F1639" s="756"/>
      <c r="G1639" s="782"/>
    </row>
    <row r="1640" spans="1:7" ht="18" x14ac:dyDescent="0.25">
      <c r="A1640" s="740" t="s">
        <v>198</v>
      </c>
      <c r="B1640" s="783" t="s">
        <v>1961</v>
      </c>
      <c r="C1640" s="765" t="s">
        <v>1830</v>
      </c>
      <c r="D1640" s="743" t="s">
        <v>775</v>
      </c>
      <c r="E1640" s="744"/>
      <c r="F1640" s="745"/>
      <c r="G1640" s="746">
        <f>G1646</f>
        <v>0</v>
      </c>
    </row>
    <row r="1641" spans="1:7" ht="18" x14ac:dyDescent="0.2">
      <c r="A1641" s="747"/>
      <c r="B1641" s="748"/>
      <c r="C1641" s="748"/>
      <c r="D1641" s="748"/>
      <c r="E1641" s="748"/>
      <c r="F1641" s="748"/>
      <c r="G1641" s="749"/>
    </row>
    <row r="1642" spans="1:7" ht="18" x14ac:dyDescent="0.2">
      <c r="A1642" s="750" t="s">
        <v>142</v>
      </c>
      <c r="B1642" s="751"/>
      <c r="C1642" s="748" t="s">
        <v>94</v>
      </c>
      <c r="D1642" s="748" t="s">
        <v>143</v>
      </c>
      <c r="E1642" s="748" t="s">
        <v>144</v>
      </c>
      <c r="F1642" s="748" t="s">
        <v>145</v>
      </c>
      <c r="G1642" s="749" t="s">
        <v>146</v>
      </c>
    </row>
    <row r="1643" spans="1:7" ht="18" x14ac:dyDescent="0.2">
      <c r="A1643" s="752" t="s">
        <v>1884</v>
      </c>
      <c r="B1643" s="753" t="s">
        <v>1831</v>
      </c>
      <c r="C1643" s="769" t="s">
        <v>1904</v>
      </c>
      <c r="D1643" s="755" t="s">
        <v>746</v>
      </c>
      <c r="E1643" s="755">
        <v>1</v>
      </c>
      <c r="F1643" s="793"/>
      <c r="G1643" s="757">
        <f t="shared" ref="G1643:G1645" si="176">TRUNC(E1643*F1643,2)</f>
        <v>0</v>
      </c>
    </row>
    <row r="1644" spans="1:7" ht="36" x14ac:dyDescent="0.2">
      <c r="A1644" s="752" t="s">
        <v>116</v>
      </c>
      <c r="B1644" s="753">
        <v>88243</v>
      </c>
      <c r="C1644" s="769" t="s">
        <v>699</v>
      </c>
      <c r="D1644" s="755" t="s">
        <v>95</v>
      </c>
      <c r="E1644" s="755">
        <v>0.17</v>
      </c>
      <c r="F1644" s="793"/>
      <c r="G1644" s="757">
        <f t="shared" si="176"/>
        <v>0</v>
      </c>
    </row>
    <row r="1645" spans="1:7" ht="18" x14ac:dyDescent="0.2">
      <c r="A1645" s="752" t="s">
        <v>116</v>
      </c>
      <c r="B1645" s="753">
        <v>88264</v>
      </c>
      <c r="C1645" s="769" t="s">
        <v>712</v>
      </c>
      <c r="D1645" s="755" t="s">
        <v>95</v>
      </c>
      <c r="E1645" s="755">
        <v>0.17</v>
      </c>
      <c r="F1645" s="793"/>
      <c r="G1645" s="757">
        <f t="shared" si="176"/>
        <v>0</v>
      </c>
    </row>
    <row r="1646" spans="1:7" ht="18" x14ac:dyDescent="0.2">
      <c r="A1646" s="759" t="s">
        <v>147</v>
      </c>
      <c r="B1646" s="760"/>
      <c r="C1646" s="760"/>
      <c r="D1646" s="760"/>
      <c r="E1646" s="760"/>
      <c r="F1646" s="761"/>
      <c r="G1646" s="762">
        <f>SUM(G1643:G1645)</f>
        <v>0</v>
      </c>
    </row>
    <row r="1647" spans="1:7" ht="18" x14ac:dyDescent="0.2">
      <c r="A1647" s="781"/>
      <c r="B1647" s="748"/>
      <c r="C1647" s="748"/>
      <c r="D1647" s="748"/>
      <c r="E1647" s="748"/>
      <c r="F1647" s="756"/>
      <c r="G1647" s="782"/>
    </row>
    <row r="1648" spans="1:7" ht="18" x14ac:dyDescent="0.25">
      <c r="A1648" s="740" t="s">
        <v>198</v>
      </c>
      <c r="B1648" s="783" t="s">
        <v>1964</v>
      </c>
      <c r="C1648" s="765" t="s">
        <v>1832</v>
      </c>
      <c r="D1648" s="743" t="s">
        <v>775</v>
      </c>
      <c r="E1648" s="744"/>
      <c r="F1648" s="745"/>
      <c r="G1648" s="746">
        <f>G1654</f>
        <v>0</v>
      </c>
    </row>
    <row r="1649" spans="1:7" ht="18" x14ac:dyDescent="0.2">
      <c r="A1649" s="747"/>
      <c r="B1649" s="748"/>
      <c r="C1649" s="748"/>
      <c r="D1649" s="748"/>
      <c r="E1649" s="748"/>
      <c r="F1649" s="748"/>
      <c r="G1649" s="749"/>
    </row>
    <row r="1650" spans="1:7" ht="18" x14ac:dyDescent="0.2">
      <c r="A1650" s="750" t="s">
        <v>142</v>
      </c>
      <c r="B1650" s="751"/>
      <c r="C1650" s="748" t="s">
        <v>94</v>
      </c>
      <c r="D1650" s="748" t="s">
        <v>143</v>
      </c>
      <c r="E1650" s="748" t="s">
        <v>144</v>
      </c>
      <c r="F1650" s="748" t="s">
        <v>145</v>
      </c>
      <c r="G1650" s="749" t="s">
        <v>146</v>
      </c>
    </row>
    <row r="1651" spans="1:7" ht="18" x14ac:dyDescent="0.2">
      <c r="A1651" s="752" t="s">
        <v>745</v>
      </c>
      <c r="B1651" s="753" t="s">
        <v>1833</v>
      </c>
      <c r="C1651" s="769" t="s">
        <v>1905</v>
      </c>
      <c r="D1651" s="755" t="s">
        <v>746</v>
      </c>
      <c r="E1651" s="755">
        <v>1</v>
      </c>
      <c r="F1651" s="793"/>
      <c r="G1651" s="757">
        <f t="shared" ref="G1651:G1653" si="177">TRUNC(E1651*F1651,2)</f>
        <v>0</v>
      </c>
    </row>
    <row r="1652" spans="1:7" ht="36" x14ac:dyDescent="0.2">
      <c r="A1652" s="752" t="s">
        <v>116</v>
      </c>
      <c r="B1652" s="753">
        <v>88243</v>
      </c>
      <c r="C1652" s="769" t="s">
        <v>699</v>
      </c>
      <c r="D1652" s="755" t="s">
        <v>95</v>
      </c>
      <c r="E1652" s="755">
        <v>0.17</v>
      </c>
      <c r="F1652" s="793"/>
      <c r="G1652" s="757">
        <f t="shared" si="177"/>
        <v>0</v>
      </c>
    </row>
    <row r="1653" spans="1:7" ht="18" x14ac:dyDescent="0.2">
      <c r="A1653" s="752" t="s">
        <v>116</v>
      </c>
      <c r="B1653" s="753">
        <v>88264</v>
      </c>
      <c r="C1653" s="769" t="s">
        <v>712</v>
      </c>
      <c r="D1653" s="755" t="s">
        <v>95</v>
      </c>
      <c r="E1653" s="755">
        <v>0.17</v>
      </c>
      <c r="F1653" s="793"/>
      <c r="G1653" s="757">
        <f t="shared" si="177"/>
        <v>0</v>
      </c>
    </row>
    <row r="1654" spans="1:7" ht="18" x14ac:dyDescent="0.2">
      <c r="A1654" s="759" t="s">
        <v>147</v>
      </c>
      <c r="B1654" s="760"/>
      <c r="C1654" s="760"/>
      <c r="D1654" s="760"/>
      <c r="E1654" s="760"/>
      <c r="F1654" s="761"/>
      <c r="G1654" s="762">
        <f>SUM(G1651:G1653)</f>
        <v>0</v>
      </c>
    </row>
    <row r="1655" spans="1:7" ht="18" x14ac:dyDescent="0.2">
      <c r="A1655" s="781"/>
      <c r="B1655" s="748"/>
      <c r="C1655" s="748"/>
      <c r="D1655" s="748"/>
      <c r="E1655" s="748"/>
      <c r="F1655" s="756"/>
      <c r="G1655" s="782"/>
    </row>
    <row r="1656" spans="1:7" ht="36" x14ac:dyDescent="0.25">
      <c r="A1656" s="740" t="s">
        <v>198</v>
      </c>
      <c r="B1656" s="783" t="s">
        <v>1215</v>
      </c>
      <c r="C1656" s="765" t="s">
        <v>1216</v>
      </c>
      <c r="D1656" s="743" t="s">
        <v>1100</v>
      </c>
      <c r="E1656" s="744"/>
      <c r="F1656" s="745"/>
      <c r="G1656" s="746">
        <f>G1662</f>
        <v>0</v>
      </c>
    </row>
    <row r="1657" spans="1:7" ht="18" x14ac:dyDescent="0.2">
      <c r="A1657" s="747"/>
      <c r="B1657" s="748"/>
      <c r="C1657" s="748"/>
      <c r="D1657" s="748"/>
      <c r="E1657" s="748"/>
      <c r="F1657" s="748"/>
      <c r="G1657" s="749"/>
    </row>
    <row r="1658" spans="1:7" ht="18" x14ac:dyDescent="0.2">
      <c r="A1658" s="750" t="s">
        <v>142</v>
      </c>
      <c r="B1658" s="751"/>
      <c r="C1658" s="748" t="s">
        <v>94</v>
      </c>
      <c r="D1658" s="748" t="s">
        <v>143</v>
      </c>
      <c r="E1658" s="748" t="s">
        <v>144</v>
      </c>
      <c r="F1658" s="748" t="s">
        <v>145</v>
      </c>
      <c r="G1658" s="749" t="s">
        <v>146</v>
      </c>
    </row>
    <row r="1659" spans="1:7" ht="36" x14ac:dyDescent="0.2">
      <c r="A1659" s="752" t="s">
        <v>648</v>
      </c>
      <c r="B1659" s="753">
        <v>4329</v>
      </c>
      <c r="C1659" s="769" t="s">
        <v>1834</v>
      </c>
      <c r="D1659" s="755" t="s">
        <v>14</v>
      </c>
      <c r="E1659" s="755">
        <v>1</v>
      </c>
      <c r="F1659" s="793"/>
      <c r="G1659" s="757">
        <f t="shared" ref="G1659:G1661" si="178">TRUNC(E1659*F1659,2)</f>
        <v>0</v>
      </c>
    </row>
    <row r="1660" spans="1:7" ht="18" x14ac:dyDescent="0.2">
      <c r="A1660" s="752" t="s">
        <v>116</v>
      </c>
      <c r="B1660" s="753">
        <v>88247</v>
      </c>
      <c r="C1660" s="769" t="s">
        <v>716</v>
      </c>
      <c r="D1660" s="755" t="s">
        <v>95</v>
      </c>
      <c r="E1660" s="755">
        <v>0.01</v>
      </c>
      <c r="F1660" s="793"/>
      <c r="G1660" s="757">
        <f t="shared" si="178"/>
        <v>0</v>
      </c>
    </row>
    <row r="1661" spans="1:7" ht="18" x14ac:dyDescent="0.2">
      <c r="A1661" s="752" t="s">
        <v>116</v>
      </c>
      <c r="B1661" s="753">
        <v>88264</v>
      </c>
      <c r="C1661" s="769" t="s">
        <v>712</v>
      </c>
      <c r="D1661" s="755" t="s">
        <v>95</v>
      </c>
      <c r="E1661" s="755">
        <v>0.01</v>
      </c>
      <c r="F1661" s="793"/>
      <c r="G1661" s="757">
        <f t="shared" si="178"/>
        <v>0</v>
      </c>
    </row>
    <row r="1662" spans="1:7" ht="18" x14ac:dyDescent="0.2">
      <c r="A1662" s="759" t="s">
        <v>147</v>
      </c>
      <c r="B1662" s="760"/>
      <c r="C1662" s="760"/>
      <c r="D1662" s="760"/>
      <c r="E1662" s="760"/>
      <c r="F1662" s="761"/>
      <c r="G1662" s="762">
        <f>SUM(G1659:G1661)</f>
        <v>0</v>
      </c>
    </row>
    <row r="1663" spans="1:7" ht="18" x14ac:dyDescent="0.2">
      <c r="A1663" s="781"/>
      <c r="B1663" s="748"/>
      <c r="C1663" s="748"/>
      <c r="D1663" s="748"/>
      <c r="E1663" s="748"/>
      <c r="F1663" s="756"/>
      <c r="G1663" s="782"/>
    </row>
    <row r="1664" spans="1:7" ht="18" x14ac:dyDescent="0.25">
      <c r="A1664" s="740" t="s">
        <v>198</v>
      </c>
      <c r="B1664" s="783" t="s">
        <v>1115</v>
      </c>
      <c r="C1664" s="765" t="s">
        <v>1116</v>
      </c>
      <c r="D1664" s="743" t="s">
        <v>1100</v>
      </c>
      <c r="E1664" s="744"/>
      <c r="F1664" s="745"/>
      <c r="G1664" s="746">
        <f>G1670</f>
        <v>0</v>
      </c>
    </row>
    <row r="1665" spans="1:7" ht="18" x14ac:dyDescent="0.2">
      <c r="A1665" s="747"/>
      <c r="B1665" s="748"/>
      <c r="C1665" s="748"/>
      <c r="D1665" s="748"/>
      <c r="E1665" s="748"/>
      <c r="F1665" s="748"/>
      <c r="G1665" s="749"/>
    </row>
    <row r="1666" spans="1:7" ht="18" x14ac:dyDescent="0.2">
      <c r="A1666" s="750" t="s">
        <v>142</v>
      </c>
      <c r="B1666" s="751"/>
      <c r="C1666" s="748" t="s">
        <v>94</v>
      </c>
      <c r="D1666" s="748" t="s">
        <v>143</v>
      </c>
      <c r="E1666" s="748" t="s">
        <v>144</v>
      </c>
      <c r="F1666" s="748" t="s">
        <v>145</v>
      </c>
      <c r="G1666" s="749" t="s">
        <v>146</v>
      </c>
    </row>
    <row r="1667" spans="1:7" ht="18" x14ac:dyDescent="0.2">
      <c r="A1667" s="752" t="s">
        <v>648</v>
      </c>
      <c r="B1667" s="753">
        <v>39997</v>
      </c>
      <c r="C1667" s="769" t="s">
        <v>1755</v>
      </c>
      <c r="D1667" s="755" t="s">
        <v>14</v>
      </c>
      <c r="E1667" s="755">
        <v>1</v>
      </c>
      <c r="F1667" s="793"/>
      <c r="G1667" s="757">
        <f t="shared" ref="G1667:G1669" si="179">TRUNC(E1667*F1667,2)</f>
        <v>0</v>
      </c>
    </row>
    <row r="1668" spans="1:7" ht="18" x14ac:dyDescent="0.2">
      <c r="A1668" s="752" t="s">
        <v>116</v>
      </c>
      <c r="B1668" s="753">
        <v>88247</v>
      </c>
      <c r="C1668" s="769" t="s">
        <v>716</v>
      </c>
      <c r="D1668" s="755" t="s">
        <v>95</v>
      </c>
      <c r="E1668" s="755">
        <v>0.01</v>
      </c>
      <c r="F1668" s="793"/>
      <c r="G1668" s="757">
        <f t="shared" si="179"/>
        <v>0</v>
      </c>
    </row>
    <row r="1669" spans="1:7" ht="18" x14ac:dyDescent="0.2">
      <c r="A1669" s="752" t="s">
        <v>116</v>
      </c>
      <c r="B1669" s="753">
        <v>88264</v>
      </c>
      <c r="C1669" s="769" t="s">
        <v>712</v>
      </c>
      <c r="D1669" s="755" t="s">
        <v>95</v>
      </c>
      <c r="E1669" s="755">
        <v>0.01</v>
      </c>
      <c r="F1669" s="793"/>
      <c r="G1669" s="757">
        <f t="shared" si="179"/>
        <v>0</v>
      </c>
    </row>
    <row r="1670" spans="1:7" ht="18" x14ac:dyDescent="0.2">
      <c r="A1670" s="759" t="s">
        <v>147</v>
      </c>
      <c r="B1670" s="760"/>
      <c r="C1670" s="760"/>
      <c r="D1670" s="760"/>
      <c r="E1670" s="760"/>
      <c r="F1670" s="761"/>
      <c r="G1670" s="762">
        <f>SUM(G1667:G1669)</f>
        <v>0</v>
      </c>
    </row>
    <row r="1671" spans="1:7" ht="18" x14ac:dyDescent="0.2">
      <c r="A1671" s="781"/>
      <c r="B1671" s="748"/>
      <c r="C1671" s="748"/>
      <c r="D1671" s="748"/>
      <c r="E1671" s="748"/>
      <c r="F1671" s="756"/>
      <c r="G1671" s="782"/>
    </row>
    <row r="1672" spans="1:7" ht="18" x14ac:dyDescent="0.25">
      <c r="A1672" s="740" t="s">
        <v>198</v>
      </c>
      <c r="B1672" s="783" t="s">
        <v>1111</v>
      </c>
      <c r="C1672" s="765" t="s">
        <v>1112</v>
      </c>
      <c r="D1672" s="743" t="s">
        <v>1100</v>
      </c>
      <c r="E1672" s="744"/>
      <c r="F1672" s="745"/>
      <c r="G1672" s="746">
        <f>G1678</f>
        <v>0</v>
      </c>
    </row>
    <row r="1673" spans="1:7" ht="18" x14ac:dyDescent="0.2">
      <c r="A1673" s="747"/>
      <c r="B1673" s="748"/>
      <c r="C1673" s="748"/>
      <c r="D1673" s="748"/>
      <c r="E1673" s="748"/>
      <c r="F1673" s="748"/>
      <c r="G1673" s="749"/>
    </row>
    <row r="1674" spans="1:7" ht="18" x14ac:dyDescent="0.2">
      <c r="A1674" s="750" t="s">
        <v>142</v>
      </c>
      <c r="B1674" s="751"/>
      <c r="C1674" s="748" t="s">
        <v>94</v>
      </c>
      <c r="D1674" s="748" t="s">
        <v>143</v>
      </c>
      <c r="E1674" s="748" t="s">
        <v>144</v>
      </c>
      <c r="F1674" s="748" t="s">
        <v>145</v>
      </c>
      <c r="G1674" s="749" t="s">
        <v>146</v>
      </c>
    </row>
    <row r="1675" spans="1:7" ht="18" x14ac:dyDescent="0.2">
      <c r="A1675" s="752" t="s">
        <v>648</v>
      </c>
      <c r="B1675" s="753">
        <v>4374</v>
      </c>
      <c r="C1675" s="769" t="s">
        <v>1819</v>
      </c>
      <c r="D1675" s="755" t="s">
        <v>14</v>
      </c>
      <c r="E1675" s="755">
        <v>1</v>
      </c>
      <c r="F1675" s="793"/>
      <c r="G1675" s="757">
        <f t="shared" ref="G1675:G1677" si="180">TRUNC(E1675*F1675,2)</f>
        <v>0</v>
      </c>
    </row>
    <row r="1676" spans="1:7" ht="18" x14ac:dyDescent="0.2">
      <c r="A1676" s="752" t="s">
        <v>116</v>
      </c>
      <c r="B1676" s="753">
        <v>88247</v>
      </c>
      <c r="C1676" s="769" t="s">
        <v>716</v>
      </c>
      <c r="D1676" s="755" t="s">
        <v>95</v>
      </c>
      <c r="E1676" s="755">
        <v>0.01</v>
      </c>
      <c r="F1676" s="793"/>
      <c r="G1676" s="757">
        <f t="shared" si="180"/>
        <v>0</v>
      </c>
    </row>
    <row r="1677" spans="1:7" ht="18" x14ac:dyDescent="0.2">
      <c r="A1677" s="752" t="s">
        <v>116</v>
      </c>
      <c r="B1677" s="753">
        <v>88264</v>
      </c>
      <c r="C1677" s="769" t="s">
        <v>712</v>
      </c>
      <c r="D1677" s="755" t="s">
        <v>95</v>
      </c>
      <c r="E1677" s="755">
        <v>0.01</v>
      </c>
      <c r="F1677" s="793"/>
      <c r="G1677" s="757">
        <f t="shared" si="180"/>
        <v>0</v>
      </c>
    </row>
    <row r="1678" spans="1:7" ht="18" x14ac:dyDescent="0.2">
      <c r="A1678" s="759" t="s">
        <v>147</v>
      </c>
      <c r="B1678" s="760"/>
      <c r="C1678" s="760"/>
      <c r="D1678" s="760"/>
      <c r="E1678" s="760"/>
      <c r="F1678" s="761"/>
      <c r="G1678" s="762">
        <f>SUM(G1675:G1677)</f>
        <v>0</v>
      </c>
    </row>
    <row r="1679" spans="1:7" ht="18" x14ac:dyDescent="0.2">
      <c r="A1679" s="781"/>
      <c r="B1679" s="748"/>
      <c r="C1679" s="748"/>
      <c r="D1679" s="748"/>
      <c r="E1679" s="748"/>
      <c r="F1679" s="756"/>
      <c r="G1679" s="782"/>
    </row>
    <row r="1680" spans="1:7" ht="18" x14ac:dyDescent="0.25">
      <c r="A1680" s="740" t="s">
        <v>198</v>
      </c>
      <c r="B1680" s="783" t="s">
        <v>1963</v>
      </c>
      <c r="C1680" s="765" t="s">
        <v>1835</v>
      </c>
      <c r="D1680" s="743" t="s">
        <v>775</v>
      </c>
      <c r="E1680" s="744"/>
      <c r="F1680" s="745"/>
      <c r="G1680" s="746">
        <f>G1686</f>
        <v>0</v>
      </c>
    </row>
    <row r="1681" spans="1:7" ht="18" x14ac:dyDescent="0.2">
      <c r="A1681" s="747"/>
      <c r="B1681" s="748"/>
      <c r="C1681" s="748"/>
      <c r="D1681" s="748"/>
      <c r="E1681" s="748"/>
      <c r="F1681" s="748"/>
      <c r="G1681" s="749"/>
    </row>
    <row r="1682" spans="1:7" ht="18" x14ac:dyDescent="0.2">
      <c r="A1682" s="750" t="s">
        <v>142</v>
      </c>
      <c r="B1682" s="751"/>
      <c r="C1682" s="748" t="s">
        <v>94</v>
      </c>
      <c r="D1682" s="748" t="s">
        <v>143</v>
      </c>
      <c r="E1682" s="748" t="s">
        <v>144</v>
      </c>
      <c r="F1682" s="748" t="s">
        <v>145</v>
      </c>
      <c r="G1682" s="749" t="s">
        <v>146</v>
      </c>
    </row>
    <row r="1683" spans="1:7" ht="36" x14ac:dyDescent="0.2">
      <c r="A1683" s="752" t="s">
        <v>648</v>
      </c>
      <c r="B1683" s="753">
        <v>34359</v>
      </c>
      <c r="C1683" s="769" t="s">
        <v>1836</v>
      </c>
      <c r="D1683" s="755" t="s">
        <v>14</v>
      </c>
      <c r="E1683" s="755">
        <v>1</v>
      </c>
      <c r="F1683" s="793"/>
      <c r="G1683" s="757">
        <f t="shared" ref="G1683:G1685" si="181">TRUNC(E1683*F1683,2)</f>
        <v>0</v>
      </c>
    </row>
    <row r="1684" spans="1:7" ht="36" x14ac:dyDescent="0.2">
      <c r="A1684" s="752" t="s">
        <v>116</v>
      </c>
      <c r="B1684" s="753">
        <v>88243</v>
      </c>
      <c r="C1684" s="769" t="s">
        <v>699</v>
      </c>
      <c r="D1684" s="755" t="s">
        <v>95</v>
      </c>
      <c r="E1684" s="755">
        <v>0.17</v>
      </c>
      <c r="F1684" s="793"/>
      <c r="G1684" s="757">
        <f t="shared" si="181"/>
        <v>0</v>
      </c>
    </row>
    <row r="1685" spans="1:7" ht="18" x14ac:dyDescent="0.2">
      <c r="A1685" s="752" t="s">
        <v>116</v>
      </c>
      <c r="B1685" s="753">
        <v>88264</v>
      </c>
      <c r="C1685" s="769" t="s">
        <v>712</v>
      </c>
      <c r="D1685" s="755" t="s">
        <v>95</v>
      </c>
      <c r="E1685" s="755">
        <v>0.17</v>
      </c>
      <c r="F1685" s="793"/>
      <c r="G1685" s="757">
        <f t="shared" si="181"/>
        <v>0</v>
      </c>
    </row>
    <row r="1686" spans="1:7" ht="18" x14ac:dyDescent="0.2">
      <c r="A1686" s="759" t="s">
        <v>147</v>
      </c>
      <c r="B1686" s="760"/>
      <c r="C1686" s="760"/>
      <c r="D1686" s="760"/>
      <c r="E1686" s="760"/>
      <c r="F1686" s="761"/>
      <c r="G1686" s="762">
        <f>SUM(G1683:G1685)</f>
        <v>0</v>
      </c>
    </row>
    <row r="1687" spans="1:7" ht="18" x14ac:dyDescent="0.2">
      <c r="A1687" s="781"/>
      <c r="B1687" s="748"/>
      <c r="C1687" s="748"/>
      <c r="D1687" s="748"/>
      <c r="E1687" s="748"/>
      <c r="F1687" s="756"/>
      <c r="G1687" s="782"/>
    </row>
    <row r="1688" spans="1:7" ht="54" x14ac:dyDescent="0.25">
      <c r="A1688" s="740" t="s">
        <v>198</v>
      </c>
      <c r="B1688" s="783" t="s">
        <v>1226</v>
      </c>
      <c r="C1688" s="765" t="s">
        <v>1227</v>
      </c>
      <c r="D1688" s="743" t="s">
        <v>775</v>
      </c>
      <c r="E1688" s="744"/>
      <c r="F1688" s="745"/>
      <c r="G1688" s="746">
        <f>G1697</f>
        <v>0</v>
      </c>
    </row>
    <row r="1689" spans="1:7" ht="18" x14ac:dyDescent="0.2">
      <c r="A1689" s="747"/>
      <c r="B1689" s="748"/>
      <c r="C1689" s="748"/>
      <c r="D1689" s="748"/>
      <c r="E1689" s="748"/>
      <c r="F1689" s="748"/>
      <c r="G1689" s="749"/>
    </row>
    <row r="1690" spans="1:7" ht="18" x14ac:dyDescent="0.2">
      <c r="A1690" s="750" t="s">
        <v>142</v>
      </c>
      <c r="B1690" s="751"/>
      <c r="C1690" s="748" t="s">
        <v>94</v>
      </c>
      <c r="D1690" s="748" t="s">
        <v>143</v>
      </c>
      <c r="E1690" s="748" t="s">
        <v>144</v>
      </c>
      <c r="F1690" s="748" t="s">
        <v>145</v>
      </c>
      <c r="G1690" s="749" t="s">
        <v>146</v>
      </c>
    </row>
    <row r="1691" spans="1:7" ht="36" x14ac:dyDescent="0.2">
      <c r="A1691" s="752" t="s">
        <v>648</v>
      </c>
      <c r="B1691" s="753">
        <v>299</v>
      </c>
      <c r="C1691" s="769" t="s">
        <v>1837</v>
      </c>
      <c r="D1691" s="755" t="s">
        <v>14</v>
      </c>
      <c r="E1691" s="755">
        <v>2</v>
      </c>
      <c r="F1691" s="793"/>
      <c r="G1691" s="757">
        <f t="shared" ref="G1691:G1696" si="182">TRUNC(E1691*F1691,2)</f>
        <v>0</v>
      </c>
    </row>
    <row r="1692" spans="1:7" ht="36" x14ac:dyDescent="0.2">
      <c r="A1692" s="752" t="s">
        <v>648</v>
      </c>
      <c r="B1692" s="753">
        <v>298</v>
      </c>
      <c r="C1692" s="769" t="s">
        <v>1838</v>
      </c>
      <c r="D1692" s="755" t="s">
        <v>14</v>
      </c>
      <c r="E1692" s="755">
        <v>1</v>
      </c>
      <c r="F1692" s="793"/>
      <c r="G1692" s="757">
        <f t="shared" si="182"/>
        <v>0</v>
      </c>
    </row>
    <row r="1693" spans="1:7" ht="36" x14ac:dyDescent="0.2">
      <c r="A1693" s="752" t="s">
        <v>648</v>
      </c>
      <c r="B1693" s="753">
        <v>20143</v>
      </c>
      <c r="C1693" s="769" t="s">
        <v>1839</v>
      </c>
      <c r="D1693" s="755" t="s">
        <v>14</v>
      </c>
      <c r="E1693" s="755">
        <v>1</v>
      </c>
      <c r="F1693" s="793"/>
      <c r="G1693" s="757">
        <f t="shared" si="182"/>
        <v>0</v>
      </c>
    </row>
    <row r="1694" spans="1:7" ht="54" x14ac:dyDescent="0.2">
      <c r="A1694" s="752" t="s">
        <v>648</v>
      </c>
      <c r="B1694" s="753">
        <v>20078</v>
      </c>
      <c r="C1694" s="769" t="s">
        <v>1727</v>
      </c>
      <c r="D1694" s="755" t="s">
        <v>14</v>
      </c>
      <c r="E1694" s="755">
        <v>0.1525</v>
      </c>
      <c r="F1694" s="793"/>
      <c r="G1694" s="757">
        <f t="shared" si="182"/>
        <v>0</v>
      </c>
    </row>
    <row r="1695" spans="1:7" ht="36" x14ac:dyDescent="0.2">
      <c r="A1695" s="752" t="s">
        <v>116</v>
      </c>
      <c r="B1695" s="753">
        <v>88248</v>
      </c>
      <c r="C1695" s="769" t="s">
        <v>668</v>
      </c>
      <c r="D1695" s="755" t="s">
        <v>95</v>
      </c>
      <c r="E1695" s="755">
        <v>0.31969999999999998</v>
      </c>
      <c r="F1695" s="793"/>
      <c r="G1695" s="757">
        <f t="shared" si="182"/>
        <v>0</v>
      </c>
    </row>
    <row r="1696" spans="1:7" ht="36" x14ac:dyDescent="0.2">
      <c r="A1696" s="752" t="s">
        <v>116</v>
      </c>
      <c r="B1696" s="753">
        <v>88267</v>
      </c>
      <c r="C1696" s="769" t="s">
        <v>670</v>
      </c>
      <c r="D1696" s="755" t="s">
        <v>95</v>
      </c>
      <c r="E1696" s="755">
        <v>0.31969999999999998</v>
      </c>
      <c r="F1696" s="793"/>
      <c r="G1696" s="757">
        <f t="shared" si="182"/>
        <v>0</v>
      </c>
    </row>
    <row r="1697" spans="1:7" ht="18" x14ac:dyDescent="0.2">
      <c r="A1697" s="759" t="s">
        <v>147</v>
      </c>
      <c r="B1697" s="760"/>
      <c r="C1697" s="760"/>
      <c r="D1697" s="760"/>
      <c r="E1697" s="760"/>
      <c r="F1697" s="761"/>
      <c r="G1697" s="762">
        <f>SUM(G1691:G1696)</f>
        <v>0</v>
      </c>
    </row>
    <row r="1698" spans="1:7" ht="18" x14ac:dyDescent="0.2">
      <c r="A1698" s="781"/>
      <c r="B1698" s="748"/>
      <c r="C1698" s="748"/>
      <c r="D1698" s="748"/>
      <c r="E1698" s="748"/>
      <c r="F1698" s="756"/>
      <c r="G1698" s="782"/>
    </row>
    <row r="1699" spans="1:7" ht="54" x14ac:dyDescent="0.25">
      <c r="A1699" s="740" t="s">
        <v>198</v>
      </c>
      <c r="B1699" s="783" t="s">
        <v>1228</v>
      </c>
      <c r="C1699" s="765" t="s">
        <v>1229</v>
      </c>
      <c r="D1699" s="743" t="s">
        <v>775</v>
      </c>
      <c r="E1699" s="744"/>
      <c r="F1699" s="745"/>
      <c r="G1699" s="746">
        <f>G1708</f>
        <v>0</v>
      </c>
    </row>
    <row r="1700" spans="1:7" ht="18" x14ac:dyDescent="0.2">
      <c r="A1700" s="747"/>
      <c r="B1700" s="748"/>
      <c r="C1700" s="748"/>
      <c r="D1700" s="748"/>
      <c r="E1700" s="748"/>
      <c r="F1700" s="748"/>
      <c r="G1700" s="749"/>
    </row>
    <row r="1701" spans="1:7" ht="18" x14ac:dyDescent="0.2">
      <c r="A1701" s="750" t="s">
        <v>142</v>
      </c>
      <c r="B1701" s="751"/>
      <c r="C1701" s="748" t="s">
        <v>94</v>
      </c>
      <c r="D1701" s="748" t="s">
        <v>143</v>
      </c>
      <c r="E1701" s="748" t="s">
        <v>144</v>
      </c>
      <c r="F1701" s="748" t="s">
        <v>145</v>
      </c>
      <c r="G1701" s="749" t="s">
        <v>146</v>
      </c>
    </row>
    <row r="1702" spans="1:7" ht="36" x14ac:dyDescent="0.2">
      <c r="A1702" s="752" t="s">
        <v>648</v>
      </c>
      <c r="B1702" s="753" t="s">
        <v>1939</v>
      </c>
      <c r="C1702" s="769" t="s">
        <v>1841</v>
      </c>
      <c r="D1702" s="755" t="s">
        <v>14</v>
      </c>
      <c r="E1702" s="755">
        <v>1</v>
      </c>
      <c r="F1702" s="793"/>
      <c r="G1702" s="757">
        <f t="shared" ref="G1702:G1707" si="183">TRUNC(E1702*F1702,2)</f>
        <v>0</v>
      </c>
    </row>
    <row r="1703" spans="1:7" ht="36" x14ac:dyDescent="0.2">
      <c r="A1703" s="752" t="s">
        <v>648</v>
      </c>
      <c r="B1703" s="753" t="s">
        <v>1940</v>
      </c>
      <c r="C1703" s="769" t="s">
        <v>1840</v>
      </c>
      <c r="D1703" s="755" t="s">
        <v>14</v>
      </c>
      <c r="E1703" s="755">
        <v>1</v>
      </c>
      <c r="F1703" s="793"/>
      <c r="G1703" s="757">
        <f t="shared" si="183"/>
        <v>0</v>
      </c>
    </row>
    <row r="1704" spans="1:7" ht="36" x14ac:dyDescent="0.2">
      <c r="A1704" s="752" t="s">
        <v>648</v>
      </c>
      <c r="B1704" s="753" t="s">
        <v>1941</v>
      </c>
      <c r="C1704" s="769" t="s">
        <v>1725</v>
      </c>
      <c r="D1704" s="755" t="s">
        <v>14</v>
      </c>
      <c r="E1704" s="755">
        <v>1</v>
      </c>
      <c r="F1704" s="793"/>
      <c r="G1704" s="757">
        <f t="shared" si="183"/>
        <v>0</v>
      </c>
    </row>
    <row r="1705" spans="1:7" ht="54" x14ac:dyDescent="0.2">
      <c r="A1705" s="752" t="s">
        <v>648</v>
      </c>
      <c r="B1705" s="753" t="s">
        <v>1942</v>
      </c>
      <c r="C1705" s="769" t="s">
        <v>1727</v>
      </c>
      <c r="D1705" s="755" t="s">
        <v>14</v>
      </c>
      <c r="E1705" s="755">
        <v>7.4999999999999997E-2</v>
      </c>
      <c r="F1705" s="793"/>
      <c r="G1705" s="757">
        <f t="shared" si="183"/>
        <v>0</v>
      </c>
    </row>
    <row r="1706" spans="1:7" ht="36" x14ac:dyDescent="0.2">
      <c r="A1706" s="752" t="s">
        <v>116</v>
      </c>
      <c r="B1706" s="753" t="s">
        <v>667</v>
      </c>
      <c r="C1706" s="769" t="s">
        <v>668</v>
      </c>
      <c r="D1706" s="755" t="s">
        <v>95</v>
      </c>
      <c r="E1706" s="755">
        <v>8.09E-2</v>
      </c>
      <c r="F1706" s="793"/>
      <c r="G1706" s="757">
        <f t="shared" si="183"/>
        <v>0</v>
      </c>
    </row>
    <row r="1707" spans="1:7" ht="36" x14ac:dyDescent="0.2">
      <c r="A1707" s="752" t="s">
        <v>116</v>
      </c>
      <c r="B1707" s="753" t="s">
        <v>669</v>
      </c>
      <c r="C1707" s="769" t="s">
        <v>670</v>
      </c>
      <c r="D1707" s="755" t="s">
        <v>95</v>
      </c>
      <c r="E1707" s="755">
        <v>8.09E-2</v>
      </c>
      <c r="F1707" s="793"/>
      <c r="G1707" s="757">
        <f t="shared" si="183"/>
        <v>0</v>
      </c>
    </row>
    <row r="1708" spans="1:7" ht="18" x14ac:dyDescent="0.2">
      <c r="A1708" s="759" t="s">
        <v>147</v>
      </c>
      <c r="B1708" s="760"/>
      <c r="C1708" s="760"/>
      <c r="D1708" s="760"/>
      <c r="E1708" s="760"/>
      <c r="F1708" s="761"/>
      <c r="G1708" s="762">
        <f>SUM(G1702:G1707)</f>
        <v>0</v>
      </c>
    </row>
    <row r="1709" spans="1:7" ht="18" x14ac:dyDescent="0.2">
      <c r="A1709" s="781"/>
      <c r="B1709" s="748"/>
      <c r="C1709" s="748"/>
      <c r="D1709" s="748"/>
      <c r="E1709" s="748"/>
      <c r="F1709" s="756"/>
      <c r="G1709" s="782"/>
    </row>
    <row r="1710" spans="1:7" ht="54" x14ac:dyDescent="0.25">
      <c r="A1710" s="740" t="s">
        <v>198</v>
      </c>
      <c r="B1710" s="783" t="s">
        <v>1230</v>
      </c>
      <c r="C1710" s="765" t="s">
        <v>1231</v>
      </c>
      <c r="D1710" s="743" t="s">
        <v>775</v>
      </c>
      <c r="E1710" s="744"/>
      <c r="F1710" s="745"/>
      <c r="G1710" s="746">
        <f>G1719</f>
        <v>0</v>
      </c>
    </row>
    <row r="1711" spans="1:7" ht="18" x14ac:dyDescent="0.2">
      <c r="A1711" s="747"/>
      <c r="B1711" s="748"/>
      <c r="C1711" s="748"/>
      <c r="D1711" s="748"/>
      <c r="E1711" s="748"/>
      <c r="F1711" s="748"/>
      <c r="G1711" s="749"/>
    </row>
    <row r="1712" spans="1:7" ht="18" x14ac:dyDescent="0.2">
      <c r="A1712" s="750" t="s">
        <v>142</v>
      </c>
      <c r="B1712" s="751"/>
      <c r="C1712" s="748" t="s">
        <v>94</v>
      </c>
      <c r="D1712" s="748" t="s">
        <v>143</v>
      </c>
      <c r="E1712" s="748" t="s">
        <v>144</v>
      </c>
      <c r="F1712" s="748" t="s">
        <v>145</v>
      </c>
      <c r="G1712" s="749" t="s">
        <v>146</v>
      </c>
    </row>
    <row r="1713" spans="1:7" ht="36" x14ac:dyDescent="0.2">
      <c r="A1713" s="752" t="s">
        <v>648</v>
      </c>
      <c r="B1713" s="753">
        <v>299</v>
      </c>
      <c r="C1713" s="769" t="s">
        <v>1837</v>
      </c>
      <c r="D1713" s="755" t="s">
        <v>14</v>
      </c>
      <c r="E1713" s="755">
        <v>1</v>
      </c>
      <c r="F1713" s="793"/>
      <c r="G1713" s="757">
        <f t="shared" ref="G1713:G1718" si="184">TRUNC(E1713*F1713,2)</f>
        <v>0</v>
      </c>
    </row>
    <row r="1714" spans="1:7" ht="36" x14ac:dyDescent="0.2">
      <c r="A1714" s="752" t="s">
        <v>648</v>
      </c>
      <c r="B1714" s="753">
        <v>298</v>
      </c>
      <c r="C1714" s="769" t="s">
        <v>1838</v>
      </c>
      <c r="D1714" s="755" t="s">
        <v>14</v>
      </c>
      <c r="E1714" s="755">
        <v>1</v>
      </c>
      <c r="F1714" s="793"/>
      <c r="G1714" s="757">
        <f t="shared" si="184"/>
        <v>0</v>
      </c>
    </row>
    <row r="1715" spans="1:7" ht="54" x14ac:dyDescent="0.2">
      <c r="A1715" s="752" t="s">
        <v>648</v>
      </c>
      <c r="B1715" s="753">
        <v>20078</v>
      </c>
      <c r="C1715" s="769" t="s">
        <v>1727</v>
      </c>
      <c r="D1715" s="755" t="s">
        <v>14</v>
      </c>
      <c r="E1715" s="755">
        <v>9.5000000000000001E-2</v>
      </c>
      <c r="F1715" s="793"/>
      <c r="G1715" s="757">
        <f t="shared" si="184"/>
        <v>0</v>
      </c>
    </row>
    <row r="1716" spans="1:7" ht="36" x14ac:dyDescent="0.2">
      <c r="A1716" s="752" t="s">
        <v>648</v>
      </c>
      <c r="B1716" s="753">
        <v>20046</v>
      </c>
      <c r="C1716" s="769" t="s">
        <v>1842</v>
      </c>
      <c r="D1716" s="755" t="s">
        <v>14</v>
      </c>
      <c r="E1716" s="755">
        <v>1</v>
      </c>
      <c r="F1716" s="793"/>
      <c r="G1716" s="757">
        <f t="shared" si="184"/>
        <v>0</v>
      </c>
    </row>
    <row r="1717" spans="1:7" ht="36" x14ac:dyDescent="0.2">
      <c r="A1717" s="752" t="s">
        <v>116</v>
      </c>
      <c r="B1717" s="753">
        <v>88248</v>
      </c>
      <c r="C1717" s="769" t="s">
        <v>668</v>
      </c>
      <c r="D1717" s="755" t="s">
        <v>95</v>
      </c>
      <c r="E1717" s="755">
        <v>0.1489</v>
      </c>
      <c r="F1717" s="793"/>
      <c r="G1717" s="757">
        <f t="shared" si="184"/>
        <v>0</v>
      </c>
    </row>
    <row r="1718" spans="1:7" ht="36" x14ac:dyDescent="0.2">
      <c r="A1718" s="752" t="s">
        <v>116</v>
      </c>
      <c r="B1718" s="753">
        <v>88267</v>
      </c>
      <c r="C1718" s="769" t="s">
        <v>670</v>
      </c>
      <c r="D1718" s="755" t="s">
        <v>95</v>
      </c>
      <c r="E1718" s="755">
        <v>0.1489</v>
      </c>
      <c r="F1718" s="793"/>
      <c r="G1718" s="757">
        <f t="shared" si="184"/>
        <v>0</v>
      </c>
    </row>
    <row r="1719" spans="1:7" ht="18" x14ac:dyDescent="0.2">
      <c r="A1719" s="759" t="s">
        <v>147</v>
      </c>
      <c r="B1719" s="760"/>
      <c r="C1719" s="760"/>
      <c r="D1719" s="760"/>
      <c r="E1719" s="760"/>
      <c r="F1719" s="761"/>
      <c r="G1719" s="762">
        <f>SUM(G1713:G1718)</f>
        <v>0</v>
      </c>
    </row>
    <row r="1720" spans="1:7" ht="18" x14ac:dyDescent="0.2">
      <c r="A1720" s="781"/>
      <c r="B1720" s="748"/>
      <c r="C1720" s="748"/>
      <c r="D1720" s="748"/>
      <c r="E1720" s="748"/>
      <c r="F1720" s="756"/>
      <c r="G1720" s="782"/>
    </row>
    <row r="1721" spans="1:7" ht="18" x14ac:dyDescent="0.25">
      <c r="A1721" s="740" t="s">
        <v>198</v>
      </c>
      <c r="B1721" s="783" t="s">
        <v>1234</v>
      </c>
      <c r="C1721" s="765" t="s">
        <v>1235</v>
      </c>
      <c r="D1721" s="743" t="s">
        <v>898</v>
      </c>
      <c r="E1721" s="744"/>
      <c r="F1721" s="745"/>
      <c r="G1721" s="746">
        <f>G1727</f>
        <v>0</v>
      </c>
    </row>
    <row r="1722" spans="1:7" ht="18" x14ac:dyDescent="0.2">
      <c r="A1722" s="747"/>
      <c r="B1722" s="748"/>
      <c r="C1722" s="748"/>
      <c r="D1722" s="748"/>
      <c r="E1722" s="748"/>
      <c r="F1722" s="748"/>
      <c r="G1722" s="749"/>
    </row>
    <row r="1723" spans="1:7" ht="18" x14ac:dyDescent="0.2">
      <c r="A1723" s="750" t="s">
        <v>142</v>
      </c>
      <c r="B1723" s="751"/>
      <c r="C1723" s="748" t="s">
        <v>94</v>
      </c>
      <c r="D1723" s="748" t="s">
        <v>143</v>
      </c>
      <c r="E1723" s="748" t="s">
        <v>144</v>
      </c>
      <c r="F1723" s="748" t="s">
        <v>145</v>
      </c>
      <c r="G1723" s="749" t="s">
        <v>146</v>
      </c>
    </row>
    <row r="1724" spans="1:7" ht="36" x14ac:dyDescent="0.2">
      <c r="A1724" s="752" t="s">
        <v>117</v>
      </c>
      <c r="B1724" s="753" t="s">
        <v>734</v>
      </c>
      <c r="C1724" s="769" t="s">
        <v>735</v>
      </c>
      <c r="D1724" s="755" t="s">
        <v>127</v>
      </c>
      <c r="E1724" s="755">
        <v>1</v>
      </c>
      <c r="F1724" s="793"/>
      <c r="G1724" s="757">
        <f t="shared" ref="G1724:G1726" si="185">TRUNC(E1724*F1724,2)</f>
        <v>0</v>
      </c>
    </row>
    <row r="1725" spans="1:7" ht="18" x14ac:dyDescent="0.2">
      <c r="A1725" s="752" t="s">
        <v>116</v>
      </c>
      <c r="B1725" s="753">
        <v>88242</v>
      </c>
      <c r="C1725" s="769" t="s">
        <v>1688</v>
      </c>
      <c r="D1725" s="755" t="s">
        <v>95</v>
      </c>
      <c r="E1725" s="755">
        <v>0.5</v>
      </c>
      <c r="F1725" s="793"/>
      <c r="G1725" s="757">
        <f t="shared" si="185"/>
        <v>0</v>
      </c>
    </row>
    <row r="1726" spans="1:7" ht="36" x14ac:dyDescent="0.2">
      <c r="A1726" s="752" t="s">
        <v>116</v>
      </c>
      <c r="B1726" s="753">
        <v>88279</v>
      </c>
      <c r="C1726" s="769" t="s">
        <v>1843</v>
      </c>
      <c r="D1726" s="755" t="s">
        <v>95</v>
      </c>
      <c r="E1726" s="755">
        <v>0.5</v>
      </c>
      <c r="F1726" s="793"/>
      <c r="G1726" s="757">
        <f t="shared" si="185"/>
        <v>0</v>
      </c>
    </row>
    <row r="1727" spans="1:7" ht="18" x14ac:dyDescent="0.2">
      <c r="A1727" s="759" t="s">
        <v>147</v>
      </c>
      <c r="B1727" s="760"/>
      <c r="C1727" s="760"/>
      <c r="D1727" s="760"/>
      <c r="E1727" s="760"/>
      <c r="F1727" s="761"/>
      <c r="G1727" s="762">
        <f>SUM(G1724:G1726)</f>
        <v>0</v>
      </c>
    </row>
    <row r="1728" spans="1:7" ht="18" x14ac:dyDescent="0.2">
      <c r="A1728" s="781"/>
      <c r="B1728" s="748"/>
      <c r="C1728" s="748"/>
      <c r="D1728" s="748"/>
      <c r="E1728" s="748"/>
      <c r="F1728" s="756"/>
      <c r="G1728" s="782"/>
    </row>
    <row r="1729" spans="1:7" ht="36" x14ac:dyDescent="0.25">
      <c r="A1729" s="740" t="s">
        <v>198</v>
      </c>
      <c r="B1729" s="783" t="s">
        <v>609</v>
      </c>
      <c r="C1729" s="765" t="s">
        <v>1236</v>
      </c>
      <c r="D1729" s="743" t="s">
        <v>775</v>
      </c>
      <c r="E1729" s="744"/>
      <c r="F1729" s="745"/>
      <c r="G1729" s="746">
        <f>G1735</f>
        <v>0</v>
      </c>
    </row>
    <row r="1730" spans="1:7" ht="18" x14ac:dyDescent="0.2">
      <c r="A1730" s="747"/>
      <c r="B1730" s="748"/>
      <c r="C1730" s="748"/>
      <c r="D1730" s="748"/>
      <c r="E1730" s="748"/>
      <c r="F1730" s="748"/>
      <c r="G1730" s="749"/>
    </row>
    <row r="1731" spans="1:7" ht="18" x14ac:dyDescent="0.2">
      <c r="A1731" s="750" t="s">
        <v>142</v>
      </c>
      <c r="B1731" s="751"/>
      <c r="C1731" s="748" t="s">
        <v>94</v>
      </c>
      <c r="D1731" s="748" t="s">
        <v>143</v>
      </c>
      <c r="E1731" s="748" t="s">
        <v>144</v>
      </c>
      <c r="F1731" s="748" t="s">
        <v>145</v>
      </c>
      <c r="G1731" s="749" t="s">
        <v>146</v>
      </c>
    </row>
    <row r="1732" spans="1:7" ht="36" x14ac:dyDescent="0.2">
      <c r="A1732" s="752" t="s">
        <v>117</v>
      </c>
      <c r="B1732" s="753" t="s">
        <v>736</v>
      </c>
      <c r="C1732" s="769" t="s">
        <v>737</v>
      </c>
      <c r="D1732" s="755" t="s">
        <v>107</v>
      </c>
      <c r="E1732" s="755">
        <v>1</v>
      </c>
      <c r="F1732" s="793"/>
      <c r="G1732" s="757">
        <f t="shared" ref="G1732:G1734" si="186">TRUNC(E1732*F1732,2)</f>
        <v>0</v>
      </c>
    </row>
    <row r="1733" spans="1:7" ht="18" x14ac:dyDescent="0.2">
      <c r="A1733" s="752" t="s">
        <v>116</v>
      </c>
      <c r="B1733" s="753">
        <v>88242</v>
      </c>
      <c r="C1733" s="769" t="s">
        <v>1688</v>
      </c>
      <c r="D1733" s="755" t="s">
        <v>95</v>
      </c>
      <c r="E1733" s="755">
        <v>1.5</v>
      </c>
      <c r="F1733" s="793"/>
      <c r="G1733" s="757">
        <f t="shared" si="186"/>
        <v>0</v>
      </c>
    </row>
    <row r="1734" spans="1:7" ht="36" x14ac:dyDescent="0.2">
      <c r="A1734" s="752" t="s">
        <v>116</v>
      </c>
      <c r="B1734" s="753">
        <v>88279</v>
      </c>
      <c r="C1734" s="769" t="s">
        <v>1843</v>
      </c>
      <c r="D1734" s="755" t="s">
        <v>95</v>
      </c>
      <c r="E1734" s="755">
        <v>1</v>
      </c>
      <c r="F1734" s="793"/>
      <c r="G1734" s="757">
        <f t="shared" si="186"/>
        <v>0</v>
      </c>
    </row>
    <row r="1735" spans="1:7" ht="18" x14ac:dyDescent="0.2">
      <c r="A1735" s="759" t="s">
        <v>147</v>
      </c>
      <c r="B1735" s="760"/>
      <c r="C1735" s="760"/>
      <c r="D1735" s="760"/>
      <c r="E1735" s="760"/>
      <c r="F1735" s="761"/>
      <c r="G1735" s="762">
        <f>SUM(G1732:G1734)</f>
        <v>0</v>
      </c>
    </row>
    <row r="1736" spans="1:7" ht="18" x14ac:dyDescent="0.2">
      <c r="A1736" s="781"/>
      <c r="B1736" s="748"/>
      <c r="C1736" s="748"/>
      <c r="D1736" s="748"/>
      <c r="E1736" s="748"/>
      <c r="F1736" s="756"/>
      <c r="G1736" s="782"/>
    </row>
    <row r="1737" spans="1:7" ht="18" x14ac:dyDescent="0.25">
      <c r="A1737" s="740" t="s">
        <v>198</v>
      </c>
      <c r="B1737" s="783" t="s">
        <v>1237</v>
      </c>
      <c r="C1737" s="765" t="s">
        <v>1238</v>
      </c>
      <c r="D1737" s="743" t="s">
        <v>837</v>
      </c>
      <c r="E1737" s="744"/>
      <c r="F1737" s="745"/>
      <c r="G1737" s="746">
        <f>G1743</f>
        <v>0</v>
      </c>
    </row>
    <row r="1738" spans="1:7" ht="18" x14ac:dyDescent="0.2">
      <c r="A1738" s="747"/>
      <c r="B1738" s="748"/>
      <c r="C1738" s="748"/>
      <c r="D1738" s="748"/>
      <c r="E1738" s="748"/>
      <c r="F1738" s="748"/>
      <c r="G1738" s="749"/>
    </row>
    <row r="1739" spans="1:7" ht="18" x14ac:dyDescent="0.2">
      <c r="A1739" s="750" t="s">
        <v>142</v>
      </c>
      <c r="B1739" s="751"/>
      <c r="C1739" s="748" t="s">
        <v>94</v>
      </c>
      <c r="D1739" s="748" t="s">
        <v>143</v>
      </c>
      <c r="E1739" s="748" t="s">
        <v>144</v>
      </c>
      <c r="F1739" s="748" t="s">
        <v>145</v>
      </c>
      <c r="G1739" s="749" t="s">
        <v>146</v>
      </c>
    </row>
    <row r="1740" spans="1:7" ht="36" x14ac:dyDescent="0.2">
      <c r="A1740" s="752" t="s">
        <v>117</v>
      </c>
      <c r="B1740" s="753" t="s">
        <v>1844</v>
      </c>
      <c r="C1740" s="769" t="s">
        <v>1906</v>
      </c>
      <c r="D1740" s="755" t="s">
        <v>107</v>
      </c>
      <c r="E1740" s="755">
        <v>1</v>
      </c>
      <c r="F1740" s="793"/>
      <c r="G1740" s="757">
        <f t="shared" ref="G1740:G1742" si="187">TRUNC(E1740*F1740,2)</f>
        <v>0</v>
      </c>
    </row>
    <row r="1741" spans="1:7" ht="36" x14ac:dyDescent="0.2">
      <c r="A1741" s="752" t="s">
        <v>116</v>
      </c>
      <c r="B1741" s="753">
        <v>88243</v>
      </c>
      <c r="C1741" s="769" t="s">
        <v>699</v>
      </c>
      <c r="D1741" s="755" t="s">
        <v>95</v>
      </c>
      <c r="E1741" s="755">
        <v>2.5</v>
      </c>
      <c r="F1741" s="793"/>
      <c r="G1741" s="757">
        <f t="shared" si="187"/>
        <v>0</v>
      </c>
    </row>
    <row r="1742" spans="1:7" ht="36" x14ac:dyDescent="0.2">
      <c r="A1742" s="752" t="s">
        <v>116</v>
      </c>
      <c r="B1742" s="753">
        <v>88279</v>
      </c>
      <c r="C1742" s="769" t="s">
        <v>1843</v>
      </c>
      <c r="D1742" s="755" t="s">
        <v>95</v>
      </c>
      <c r="E1742" s="755">
        <v>2.5</v>
      </c>
      <c r="F1742" s="793"/>
      <c r="G1742" s="757">
        <f t="shared" si="187"/>
        <v>0</v>
      </c>
    </row>
    <row r="1743" spans="1:7" ht="18" x14ac:dyDescent="0.2">
      <c r="A1743" s="759" t="s">
        <v>147</v>
      </c>
      <c r="B1743" s="760"/>
      <c r="C1743" s="760"/>
      <c r="D1743" s="760"/>
      <c r="E1743" s="760"/>
      <c r="F1743" s="761"/>
      <c r="G1743" s="762">
        <f>SUM(G1740:G1742)</f>
        <v>0</v>
      </c>
    </row>
    <row r="1744" spans="1:7" ht="18" x14ac:dyDescent="0.2">
      <c r="A1744" s="781"/>
      <c r="B1744" s="748"/>
      <c r="C1744" s="748"/>
      <c r="D1744" s="748"/>
      <c r="E1744" s="748"/>
      <c r="F1744" s="756"/>
      <c r="G1744" s="782"/>
    </row>
    <row r="1745" spans="1:7" ht="18" x14ac:dyDescent="0.25">
      <c r="A1745" s="740" t="s">
        <v>198</v>
      </c>
      <c r="B1745" s="783" t="s">
        <v>469</v>
      </c>
      <c r="C1745" s="765" t="s">
        <v>1240</v>
      </c>
      <c r="D1745" s="743" t="s">
        <v>775</v>
      </c>
      <c r="E1745" s="744"/>
      <c r="F1745" s="745"/>
      <c r="G1745" s="746">
        <f>G1751</f>
        <v>0</v>
      </c>
    </row>
    <row r="1746" spans="1:7" ht="18" x14ac:dyDescent="0.2">
      <c r="A1746" s="747"/>
      <c r="B1746" s="748"/>
      <c r="C1746" s="748"/>
      <c r="D1746" s="748"/>
      <c r="E1746" s="748"/>
      <c r="F1746" s="748"/>
      <c r="G1746" s="749"/>
    </row>
    <row r="1747" spans="1:7" ht="18" x14ac:dyDescent="0.2">
      <c r="A1747" s="750" t="s">
        <v>142</v>
      </c>
      <c r="B1747" s="751"/>
      <c r="C1747" s="748" t="s">
        <v>94</v>
      </c>
      <c r="D1747" s="748" t="s">
        <v>143</v>
      </c>
      <c r="E1747" s="748" t="s">
        <v>144</v>
      </c>
      <c r="F1747" s="748" t="s">
        <v>145</v>
      </c>
      <c r="G1747" s="749" t="s">
        <v>146</v>
      </c>
    </row>
    <row r="1748" spans="1:7" ht="36" x14ac:dyDescent="0.2">
      <c r="A1748" s="752" t="s">
        <v>117</v>
      </c>
      <c r="B1748" s="753" t="s">
        <v>713</v>
      </c>
      <c r="C1748" s="769" t="s">
        <v>714</v>
      </c>
      <c r="D1748" s="755" t="s">
        <v>14</v>
      </c>
      <c r="E1748" s="755">
        <v>1</v>
      </c>
      <c r="F1748" s="793"/>
      <c r="G1748" s="757">
        <f t="shared" ref="G1748:G1750" si="188">TRUNC(E1748*F1748,2)</f>
        <v>0</v>
      </c>
    </row>
    <row r="1749" spans="1:7" ht="36" x14ac:dyDescent="0.2">
      <c r="A1749" s="752" t="s">
        <v>116</v>
      </c>
      <c r="B1749" s="753">
        <v>88248</v>
      </c>
      <c r="C1749" s="769" t="s">
        <v>668</v>
      </c>
      <c r="D1749" s="755" t="s">
        <v>95</v>
      </c>
      <c r="E1749" s="755">
        <v>0.3</v>
      </c>
      <c r="F1749" s="793"/>
      <c r="G1749" s="757">
        <f t="shared" si="188"/>
        <v>0</v>
      </c>
    </row>
    <row r="1750" spans="1:7" ht="36" x14ac:dyDescent="0.2">
      <c r="A1750" s="752" t="s">
        <v>116</v>
      </c>
      <c r="B1750" s="753">
        <v>88267</v>
      </c>
      <c r="C1750" s="769" t="s">
        <v>670</v>
      </c>
      <c r="D1750" s="755" t="s">
        <v>95</v>
      </c>
      <c r="E1750" s="755">
        <v>0.5</v>
      </c>
      <c r="F1750" s="793"/>
      <c r="G1750" s="757">
        <f t="shared" si="188"/>
        <v>0</v>
      </c>
    </row>
    <row r="1751" spans="1:7" ht="18" x14ac:dyDescent="0.2">
      <c r="A1751" s="759" t="s">
        <v>147</v>
      </c>
      <c r="B1751" s="760"/>
      <c r="C1751" s="760"/>
      <c r="D1751" s="760"/>
      <c r="E1751" s="760"/>
      <c r="F1751" s="761"/>
      <c r="G1751" s="762">
        <f>SUM(G1748:G1750)</f>
        <v>0</v>
      </c>
    </row>
    <row r="1752" spans="1:7" ht="18" x14ac:dyDescent="0.2">
      <c r="A1752" s="781"/>
      <c r="B1752" s="748"/>
      <c r="C1752" s="748"/>
      <c r="D1752" s="748"/>
      <c r="E1752" s="748"/>
      <c r="F1752" s="756"/>
      <c r="G1752" s="782"/>
    </row>
    <row r="1753" spans="1:7" ht="36" x14ac:dyDescent="0.25">
      <c r="A1753" s="740" t="s">
        <v>198</v>
      </c>
      <c r="B1753" s="783" t="s">
        <v>472</v>
      </c>
      <c r="C1753" s="765" t="s">
        <v>1241</v>
      </c>
      <c r="D1753" s="743" t="s">
        <v>775</v>
      </c>
      <c r="E1753" s="744"/>
      <c r="F1753" s="745"/>
      <c r="G1753" s="746">
        <f>G1760</f>
        <v>0</v>
      </c>
    </row>
    <row r="1754" spans="1:7" ht="18" x14ac:dyDescent="0.2">
      <c r="A1754" s="747"/>
      <c r="B1754" s="748"/>
      <c r="C1754" s="748"/>
      <c r="D1754" s="748"/>
      <c r="E1754" s="748"/>
      <c r="F1754" s="748"/>
      <c r="G1754" s="749"/>
    </row>
    <row r="1755" spans="1:7" ht="18" x14ac:dyDescent="0.2">
      <c r="A1755" s="750" t="s">
        <v>142</v>
      </c>
      <c r="B1755" s="751"/>
      <c r="C1755" s="748" t="s">
        <v>94</v>
      </c>
      <c r="D1755" s="748" t="s">
        <v>143</v>
      </c>
      <c r="E1755" s="748" t="s">
        <v>144</v>
      </c>
      <c r="F1755" s="748" t="s">
        <v>145</v>
      </c>
      <c r="G1755" s="749" t="s">
        <v>146</v>
      </c>
    </row>
    <row r="1756" spans="1:7" ht="36" x14ac:dyDescent="0.2">
      <c r="A1756" s="752" t="s">
        <v>648</v>
      </c>
      <c r="B1756" s="753">
        <v>1163</v>
      </c>
      <c r="C1756" s="769" t="s">
        <v>473</v>
      </c>
      <c r="D1756" s="755" t="s">
        <v>14</v>
      </c>
      <c r="E1756" s="755">
        <v>1</v>
      </c>
      <c r="F1756" s="793"/>
      <c r="G1756" s="757">
        <f t="shared" ref="G1756:G1759" si="189">TRUNC(E1756*F1756,2)</f>
        <v>0</v>
      </c>
    </row>
    <row r="1757" spans="1:7" ht="18" x14ac:dyDescent="0.2">
      <c r="A1757" s="752" t="s">
        <v>648</v>
      </c>
      <c r="B1757" s="753">
        <v>3148</v>
      </c>
      <c r="C1757" s="769" t="s">
        <v>1558</v>
      </c>
      <c r="D1757" s="755" t="s">
        <v>14</v>
      </c>
      <c r="E1757" s="755">
        <v>0.02</v>
      </c>
      <c r="F1757" s="793"/>
      <c r="G1757" s="757">
        <f t="shared" si="189"/>
        <v>0</v>
      </c>
    </row>
    <row r="1758" spans="1:7" ht="36" x14ac:dyDescent="0.2">
      <c r="A1758" s="752" t="s">
        <v>116</v>
      </c>
      <c r="B1758" s="753">
        <v>88248</v>
      </c>
      <c r="C1758" s="769" t="s">
        <v>668</v>
      </c>
      <c r="D1758" s="755" t="s">
        <v>95</v>
      </c>
      <c r="E1758" s="755">
        <v>0.15</v>
      </c>
      <c r="F1758" s="793"/>
      <c r="G1758" s="757">
        <f t="shared" si="189"/>
        <v>0</v>
      </c>
    </row>
    <row r="1759" spans="1:7" ht="36" x14ac:dyDescent="0.2">
      <c r="A1759" s="752" t="s">
        <v>116</v>
      </c>
      <c r="B1759" s="753">
        <v>88267</v>
      </c>
      <c r="C1759" s="769" t="s">
        <v>670</v>
      </c>
      <c r="D1759" s="755" t="s">
        <v>95</v>
      </c>
      <c r="E1759" s="755">
        <v>0.15</v>
      </c>
      <c r="F1759" s="793"/>
      <c r="G1759" s="757">
        <f t="shared" si="189"/>
        <v>0</v>
      </c>
    </row>
    <row r="1760" spans="1:7" ht="18" x14ac:dyDescent="0.2">
      <c r="A1760" s="759" t="s">
        <v>147</v>
      </c>
      <c r="B1760" s="760"/>
      <c r="C1760" s="760"/>
      <c r="D1760" s="760"/>
      <c r="E1760" s="760"/>
      <c r="F1760" s="761"/>
      <c r="G1760" s="762">
        <f>SUM(G1756:G1759)</f>
        <v>0</v>
      </c>
    </row>
    <row r="1761" spans="1:7" ht="18" x14ac:dyDescent="0.2">
      <c r="A1761" s="781"/>
      <c r="B1761" s="748"/>
      <c r="C1761" s="748"/>
      <c r="D1761" s="748"/>
      <c r="E1761" s="748"/>
      <c r="F1761" s="756"/>
      <c r="G1761" s="782"/>
    </row>
    <row r="1762" spans="1:7" ht="18" x14ac:dyDescent="0.25">
      <c r="A1762" s="740" t="s">
        <v>198</v>
      </c>
      <c r="B1762" s="783" t="s">
        <v>474</v>
      </c>
      <c r="C1762" s="765" t="s">
        <v>1242</v>
      </c>
      <c r="D1762" s="743" t="s">
        <v>775</v>
      </c>
      <c r="E1762" s="744"/>
      <c r="F1762" s="745"/>
      <c r="G1762" s="746">
        <f>G1769</f>
        <v>0</v>
      </c>
    </row>
    <row r="1763" spans="1:7" ht="18" x14ac:dyDescent="0.2">
      <c r="A1763" s="747"/>
      <c r="B1763" s="748"/>
      <c r="C1763" s="748"/>
      <c r="D1763" s="748"/>
      <c r="E1763" s="748"/>
      <c r="F1763" s="748"/>
      <c r="G1763" s="749"/>
    </row>
    <row r="1764" spans="1:7" ht="18" x14ac:dyDescent="0.2">
      <c r="A1764" s="750" t="s">
        <v>142</v>
      </c>
      <c r="B1764" s="751"/>
      <c r="C1764" s="748" t="s">
        <v>94</v>
      </c>
      <c r="D1764" s="748" t="s">
        <v>143</v>
      </c>
      <c r="E1764" s="748" t="s">
        <v>144</v>
      </c>
      <c r="F1764" s="748" t="s">
        <v>145</v>
      </c>
      <c r="G1764" s="749" t="s">
        <v>146</v>
      </c>
    </row>
    <row r="1765" spans="1:7" ht="18" x14ac:dyDescent="0.2">
      <c r="A1765" s="752" t="s">
        <v>648</v>
      </c>
      <c r="B1765" s="753">
        <v>3148</v>
      </c>
      <c r="C1765" s="769" t="s">
        <v>1558</v>
      </c>
      <c r="D1765" s="755" t="s">
        <v>14</v>
      </c>
      <c r="E1765" s="755">
        <v>0.02</v>
      </c>
      <c r="F1765" s="793"/>
      <c r="G1765" s="757">
        <f t="shared" ref="G1765:G1768" si="190">TRUNC(E1765*F1765,2)</f>
        <v>0</v>
      </c>
    </row>
    <row r="1766" spans="1:7" ht="36" x14ac:dyDescent="0.2">
      <c r="A1766" s="752" t="s">
        <v>648</v>
      </c>
      <c r="B1766" s="753">
        <v>20260</v>
      </c>
      <c r="C1766" s="769" t="s">
        <v>1845</v>
      </c>
      <c r="D1766" s="755" t="s">
        <v>14</v>
      </c>
      <c r="E1766" s="755">
        <v>1.1000000000000001</v>
      </c>
      <c r="F1766" s="793"/>
      <c r="G1766" s="757">
        <f t="shared" si="190"/>
        <v>0</v>
      </c>
    </row>
    <row r="1767" spans="1:7" ht="36" x14ac:dyDescent="0.2">
      <c r="A1767" s="752" t="s">
        <v>116</v>
      </c>
      <c r="B1767" s="753">
        <v>88248</v>
      </c>
      <c r="C1767" s="769" t="s">
        <v>668</v>
      </c>
      <c r="D1767" s="755" t="s">
        <v>95</v>
      </c>
      <c r="E1767" s="755">
        <v>0.15</v>
      </c>
      <c r="F1767" s="793"/>
      <c r="G1767" s="757">
        <f t="shared" si="190"/>
        <v>0</v>
      </c>
    </row>
    <row r="1768" spans="1:7" ht="36" x14ac:dyDescent="0.2">
      <c r="A1768" s="752" t="s">
        <v>116</v>
      </c>
      <c r="B1768" s="753">
        <v>88267</v>
      </c>
      <c r="C1768" s="769" t="s">
        <v>670</v>
      </c>
      <c r="D1768" s="755" t="s">
        <v>95</v>
      </c>
      <c r="E1768" s="755">
        <v>0.15</v>
      </c>
      <c r="F1768" s="793"/>
      <c r="G1768" s="757">
        <f t="shared" si="190"/>
        <v>0</v>
      </c>
    </row>
    <row r="1769" spans="1:7" ht="18" x14ac:dyDescent="0.2">
      <c r="A1769" s="759" t="s">
        <v>147</v>
      </c>
      <c r="B1769" s="760"/>
      <c r="C1769" s="760"/>
      <c r="D1769" s="760"/>
      <c r="E1769" s="760"/>
      <c r="F1769" s="761"/>
      <c r="G1769" s="762">
        <f>SUM(G1765:G1768)</f>
        <v>0</v>
      </c>
    </row>
    <row r="1770" spans="1:7" ht="18" x14ac:dyDescent="0.2">
      <c r="A1770" s="781"/>
      <c r="B1770" s="748"/>
      <c r="C1770" s="748"/>
      <c r="D1770" s="748"/>
      <c r="E1770" s="748"/>
      <c r="F1770" s="756"/>
      <c r="G1770" s="782"/>
    </row>
    <row r="1771" spans="1:7" ht="18" x14ac:dyDescent="0.25">
      <c r="A1771" s="740" t="s">
        <v>198</v>
      </c>
      <c r="B1771" s="783" t="s">
        <v>616</v>
      </c>
      <c r="C1771" s="765" t="s">
        <v>1245</v>
      </c>
      <c r="D1771" s="743" t="s">
        <v>775</v>
      </c>
      <c r="E1771" s="744"/>
      <c r="F1771" s="745"/>
      <c r="G1771" s="746">
        <f>G1785</f>
        <v>0</v>
      </c>
    </row>
    <row r="1772" spans="1:7" ht="18" x14ac:dyDescent="0.2">
      <c r="A1772" s="747"/>
      <c r="B1772" s="748"/>
      <c r="C1772" s="748"/>
      <c r="D1772" s="748"/>
      <c r="E1772" s="748"/>
      <c r="F1772" s="748"/>
      <c r="G1772" s="749"/>
    </row>
    <row r="1773" spans="1:7" ht="18" x14ac:dyDescent="0.2">
      <c r="A1773" s="750" t="s">
        <v>142</v>
      </c>
      <c r="B1773" s="751"/>
      <c r="C1773" s="748" t="s">
        <v>94</v>
      </c>
      <c r="D1773" s="748" t="s">
        <v>143</v>
      </c>
      <c r="E1773" s="748" t="s">
        <v>144</v>
      </c>
      <c r="F1773" s="748" t="s">
        <v>145</v>
      </c>
      <c r="G1773" s="749" t="s">
        <v>146</v>
      </c>
    </row>
    <row r="1774" spans="1:7" ht="36" x14ac:dyDescent="0.2">
      <c r="A1774" s="752" t="s">
        <v>648</v>
      </c>
      <c r="B1774" s="753">
        <v>11002</v>
      </c>
      <c r="C1774" s="769" t="s">
        <v>1763</v>
      </c>
      <c r="D1774" s="755" t="s">
        <v>97</v>
      </c>
      <c r="E1774" s="755">
        <v>0.85</v>
      </c>
      <c r="F1774" s="793"/>
      <c r="G1774" s="757">
        <f t="shared" ref="G1774:G1784" si="191">TRUNC(E1774*F1774,2)</f>
        <v>0</v>
      </c>
    </row>
    <row r="1775" spans="1:7" ht="18" x14ac:dyDescent="0.2">
      <c r="A1775" s="752" t="s">
        <v>648</v>
      </c>
      <c r="B1775" s="753">
        <v>7307</v>
      </c>
      <c r="C1775" s="769" t="s">
        <v>1557</v>
      </c>
      <c r="D1775" s="755" t="s">
        <v>752</v>
      </c>
      <c r="E1775" s="755">
        <v>0.85</v>
      </c>
      <c r="F1775" s="793"/>
      <c r="G1775" s="757">
        <f t="shared" si="191"/>
        <v>0</v>
      </c>
    </row>
    <row r="1776" spans="1:7" ht="18" x14ac:dyDescent="0.2">
      <c r="A1776" s="752" t="s">
        <v>648</v>
      </c>
      <c r="B1776" s="753">
        <v>3768</v>
      </c>
      <c r="C1776" s="769" t="s">
        <v>1846</v>
      </c>
      <c r="D1776" s="755" t="s">
        <v>14</v>
      </c>
      <c r="E1776" s="755">
        <v>2.1</v>
      </c>
      <c r="F1776" s="793"/>
      <c r="G1776" s="757">
        <f t="shared" si="191"/>
        <v>0</v>
      </c>
    </row>
    <row r="1777" spans="1:7" ht="18" x14ac:dyDescent="0.2">
      <c r="A1777" s="752" t="s">
        <v>648</v>
      </c>
      <c r="B1777" s="753">
        <v>43648</v>
      </c>
      <c r="C1777" s="769" t="s">
        <v>1847</v>
      </c>
      <c r="D1777" s="755" t="s">
        <v>752</v>
      </c>
      <c r="E1777" s="755">
        <v>0.85</v>
      </c>
      <c r="F1777" s="793"/>
      <c r="G1777" s="757">
        <f t="shared" si="191"/>
        <v>0</v>
      </c>
    </row>
    <row r="1778" spans="1:7" ht="36" x14ac:dyDescent="0.2">
      <c r="A1778" s="752" t="s">
        <v>648</v>
      </c>
      <c r="B1778" s="753">
        <v>21014</v>
      </c>
      <c r="C1778" s="769" t="s">
        <v>1848</v>
      </c>
      <c r="D1778" s="755" t="s">
        <v>127</v>
      </c>
      <c r="E1778" s="755">
        <v>11</v>
      </c>
      <c r="F1778" s="793"/>
      <c r="G1778" s="757">
        <f t="shared" si="191"/>
        <v>0</v>
      </c>
    </row>
    <row r="1779" spans="1:7" ht="36" x14ac:dyDescent="0.2">
      <c r="A1779" s="752" t="s">
        <v>648</v>
      </c>
      <c r="B1779" s="753">
        <v>21015</v>
      </c>
      <c r="C1779" s="769" t="s">
        <v>1849</v>
      </c>
      <c r="D1779" s="755" t="s">
        <v>127</v>
      </c>
      <c r="E1779" s="755">
        <v>10.5</v>
      </c>
      <c r="F1779" s="793"/>
      <c r="G1779" s="757">
        <f t="shared" si="191"/>
        <v>0</v>
      </c>
    </row>
    <row r="1780" spans="1:7" ht="18" x14ac:dyDescent="0.2">
      <c r="A1780" s="752" t="s">
        <v>116</v>
      </c>
      <c r="B1780" s="753">
        <v>100301</v>
      </c>
      <c r="C1780" s="769" t="s">
        <v>739</v>
      </c>
      <c r="D1780" s="755" t="s">
        <v>95</v>
      </c>
      <c r="E1780" s="755">
        <v>3.5</v>
      </c>
      <c r="F1780" s="793"/>
      <c r="G1780" s="757">
        <f t="shared" si="191"/>
        <v>0</v>
      </c>
    </row>
    <row r="1781" spans="1:7" ht="18" x14ac:dyDescent="0.2">
      <c r="A1781" s="752" t="s">
        <v>116</v>
      </c>
      <c r="B1781" s="753">
        <v>88309</v>
      </c>
      <c r="C1781" s="769" t="s">
        <v>672</v>
      </c>
      <c r="D1781" s="755" t="s">
        <v>95</v>
      </c>
      <c r="E1781" s="755">
        <v>1.91</v>
      </c>
      <c r="F1781" s="793"/>
      <c r="G1781" s="757">
        <f t="shared" si="191"/>
        <v>0</v>
      </c>
    </row>
    <row r="1782" spans="1:7" ht="18" x14ac:dyDescent="0.2">
      <c r="A1782" s="752" t="s">
        <v>116</v>
      </c>
      <c r="B1782" s="753">
        <v>88310</v>
      </c>
      <c r="C1782" s="769" t="s">
        <v>704</v>
      </c>
      <c r="D1782" s="755" t="s">
        <v>95</v>
      </c>
      <c r="E1782" s="755">
        <v>3.5</v>
      </c>
      <c r="F1782" s="793"/>
      <c r="G1782" s="757">
        <f t="shared" si="191"/>
        <v>0</v>
      </c>
    </row>
    <row r="1783" spans="1:7" ht="18" x14ac:dyDescent="0.2">
      <c r="A1783" s="752" t="s">
        <v>116</v>
      </c>
      <c r="B1783" s="753">
        <v>88316</v>
      </c>
      <c r="C1783" s="769" t="s">
        <v>674</v>
      </c>
      <c r="D1783" s="755" t="s">
        <v>95</v>
      </c>
      <c r="E1783" s="755">
        <v>12.5</v>
      </c>
      <c r="F1783" s="793"/>
      <c r="G1783" s="757">
        <f t="shared" si="191"/>
        <v>0</v>
      </c>
    </row>
    <row r="1784" spans="1:7" ht="54" x14ac:dyDescent="0.2">
      <c r="A1784" s="752" t="s">
        <v>116</v>
      </c>
      <c r="B1784" s="753">
        <v>102867</v>
      </c>
      <c r="C1784" s="769" t="s">
        <v>741</v>
      </c>
      <c r="D1784" s="755" t="s">
        <v>95</v>
      </c>
      <c r="E1784" s="755">
        <v>0.85</v>
      </c>
      <c r="F1784" s="793"/>
      <c r="G1784" s="757">
        <f t="shared" si="191"/>
        <v>0</v>
      </c>
    </row>
    <row r="1785" spans="1:7" ht="18" x14ac:dyDescent="0.2">
      <c r="A1785" s="759" t="s">
        <v>147</v>
      </c>
      <c r="B1785" s="760"/>
      <c r="C1785" s="760"/>
      <c r="D1785" s="760"/>
      <c r="E1785" s="760"/>
      <c r="F1785" s="761"/>
      <c r="G1785" s="762">
        <f>SUM(G1774:G1784)</f>
        <v>0</v>
      </c>
    </row>
    <row r="1786" spans="1:7" ht="18" x14ac:dyDescent="0.2">
      <c r="A1786" s="781"/>
      <c r="B1786" s="748"/>
      <c r="C1786" s="748"/>
      <c r="D1786" s="748"/>
      <c r="E1786" s="748"/>
      <c r="F1786" s="756"/>
      <c r="G1786" s="782"/>
    </row>
    <row r="1787" spans="1:7" ht="36" x14ac:dyDescent="0.25">
      <c r="A1787" s="740" t="s">
        <v>198</v>
      </c>
      <c r="B1787" s="783" t="s">
        <v>617</v>
      </c>
      <c r="C1787" s="765" t="s">
        <v>1246</v>
      </c>
      <c r="D1787" s="743" t="s">
        <v>837</v>
      </c>
      <c r="E1787" s="744"/>
      <c r="F1787" s="745"/>
      <c r="G1787" s="746">
        <f>G1795</f>
        <v>0</v>
      </c>
    </row>
    <row r="1788" spans="1:7" ht="18" x14ac:dyDescent="0.2">
      <c r="A1788" s="747"/>
      <c r="B1788" s="748"/>
      <c r="C1788" s="748"/>
      <c r="D1788" s="748"/>
      <c r="E1788" s="748"/>
      <c r="F1788" s="748"/>
      <c r="G1788" s="749"/>
    </row>
    <row r="1789" spans="1:7" ht="18" x14ac:dyDescent="0.2">
      <c r="A1789" s="750" t="s">
        <v>142</v>
      </c>
      <c r="B1789" s="751"/>
      <c r="C1789" s="748" t="s">
        <v>94</v>
      </c>
      <c r="D1789" s="748" t="s">
        <v>143</v>
      </c>
      <c r="E1789" s="748" t="s">
        <v>144</v>
      </c>
      <c r="F1789" s="748" t="s">
        <v>145</v>
      </c>
      <c r="G1789" s="749" t="s">
        <v>146</v>
      </c>
    </row>
    <row r="1790" spans="1:7" ht="54" x14ac:dyDescent="0.2">
      <c r="A1790" s="752" t="s">
        <v>648</v>
      </c>
      <c r="B1790" s="753">
        <v>11795</v>
      </c>
      <c r="C1790" s="769" t="s">
        <v>1850</v>
      </c>
      <c r="D1790" s="755" t="s">
        <v>107</v>
      </c>
      <c r="E1790" s="755">
        <v>1.0049999999999999</v>
      </c>
      <c r="F1790" s="793"/>
      <c r="G1790" s="757">
        <f t="shared" ref="G1790:G1794" si="192">TRUNC(E1790*F1790,2)</f>
        <v>0</v>
      </c>
    </row>
    <row r="1791" spans="1:7" ht="18" x14ac:dyDescent="0.2">
      <c r="A1791" s="752" t="s">
        <v>648</v>
      </c>
      <c r="B1791" s="753">
        <v>4823</v>
      </c>
      <c r="C1791" s="769" t="s">
        <v>1744</v>
      </c>
      <c r="D1791" s="755" t="s">
        <v>97</v>
      </c>
      <c r="E1791" s="755">
        <v>0.52280000000000004</v>
      </c>
      <c r="F1791" s="793"/>
      <c r="G1791" s="757">
        <f t="shared" si="192"/>
        <v>0</v>
      </c>
    </row>
    <row r="1792" spans="1:7" ht="18" x14ac:dyDescent="0.2">
      <c r="A1792" s="752" t="s">
        <v>648</v>
      </c>
      <c r="B1792" s="753">
        <v>37329</v>
      </c>
      <c r="C1792" s="769" t="s">
        <v>1742</v>
      </c>
      <c r="D1792" s="755" t="s">
        <v>97</v>
      </c>
      <c r="E1792" s="755">
        <v>2.1100000000000001E-2</v>
      </c>
      <c r="F1792" s="793"/>
      <c r="G1792" s="757">
        <f t="shared" si="192"/>
        <v>0</v>
      </c>
    </row>
    <row r="1793" spans="1:7" ht="36" x14ac:dyDescent="0.2">
      <c r="A1793" s="752" t="s">
        <v>116</v>
      </c>
      <c r="B1793" s="753">
        <v>88274</v>
      </c>
      <c r="C1793" s="769" t="s">
        <v>701</v>
      </c>
      <c r="D1793" s="755" t="s">
        <v>95</v>
      </c>
      <c r="E1793" s="755">
        <v>1.4944</v>
      </c>
      <c r="F1793" s="793"/>
      <c r="G1793" s="757">
        <f t="shared" si="192"/>
        <v>0</v>
      </c>
    </row>
    <row r="1794" spans="1:7" ht="18" x14ac:dyDescent="0.2">
      <c r="A1794" s="752" t="s">
        <v>116</v>
      </c>
      <c r="B1794" s="753">
        <v>88316</v>
      </c>
      <c r="C1794" s="769" t="s">
        <v>674</v>
      </c>
      <c r="D1794" s="755" t="s">
        <v>95</v>
      </c>
      <c r="E1794" s="755">
        <v>0.98340000000000005</v>
      </c>
      <c r="F1794" s="793"/>
      <c r="G1794" s="757">
        <f t="shared" si="192"/>
        <v>0</v>
      </c>
    </row>
    <row r="1795" spans="1:7" ht="18" x14ac:dyDescent="0.2">
      <c r="A1795" s="759" t="s">
        <v>147</v>
      </c>
      <c r="B1795" s="760"/>
      <c r="C1795" s="760"/>
      <c r="D1795" s="760"/>
      <c r="E1795" s="760"/>
      <c r="F1795" s="761"/>
      <c r="G1795" s="762">
        <f>SUM(G1790:G1794)</f>
        <v>0</v>
      </c>
    </row>
    <row r="1796" spans="1:7" ht="18" x14ac:dyDescent="0.2">
      <c r="A1796" s="781"/>
      <c r="B1796" s="748"/>
      <c r="C1796" s="748"/>
      <c r="D1796" s="748"/>
      <c r="E1796" s="748"/>
      <c r="F1796" s="756"/>
      <c r="G1796" s="782"/>
    </row>
    <row r="1797" spans="1:7" ht="36" x14ac:dyDescent="0.25">
      <c r="A1797" s="740" t="s">
        <v>198</v>
      </c>
      <c r="B1797" s="783" t="s">
        <v>1247</v>
      </c>
      <c r="C1797" s="765" t="s">
        <v>1248</v>
      </c>
      <c r="D1797" s="743" t="s">
        <v>837</v>
      </c>
      <c r="E1797" s="744"/>
      <c r="F1797" s="745"/>
      <c r="G1797" s="746">
        <f>G1805</f>
        <v>0</v>
      </c>
    </row>
    <row r="1798" spans="1:7" ht="18" x14ac:dyDescent="0.2">
      <c r="A1798" s="747"/>
      <c r="B1798" s="748"/>
      <c r="C1798" s="748"/>
      <c r="D1798" s="748"/>
      <c r="E1798" s="748"/>
      <c r="F1798" s="748"/>
      <c r="G1798" s="749"/>
    </row>
    <row r="1799" spans="1:7" ht="18" x14ac:dyDescent="0.2">
      <c r="A1799" s="750" t="s">
        <v>142</v>
      </c>
      <c r="B1799" s="751"/>
      <c r="C1799" s="748" t="s">
        <v>94</v>
      </c>
      <c r="D1799" s="748" t="s">
        <v>143</v>
      </c>
      <c r="E1799" s="748" t="s">
        <v>144</v>
      </c>
      <c r="F1799" s="748" t="s">
        <v>145</v>
      </c>
      <c r="G1799" s="749" t="s">
        <v>146</v>
      </c>
    </row>
    <row r="1800" spans="1:7" ht="54" x14ac:dyDescent="0.2">
      <c r="A1800" s="752" t="s">
        <v>648</v>
      </c>
      <c r="B1800" s="753">
        <v>11795</v>
      </c>
      <c r="C1800" s="769" t="s">
        <v>1850</v>
      </c>
      <c r="D1800" s="755" t="s">
        <v>107</v>
      </c>
      <c r="E1800" s="755">
        <v>1.0049999999999999</v>
      </c>
      <c r="F1800" s="793"/>
      <c r="G1800" s="757">
        <f t="shared" ref="G1800:G1804" si="193">TRUNC(E1800*F1800,2)</f>
        <v>0</v>
      </c>
    </row>
    <row r="1801" spans="1:7" ht="18" x14ac:dyDescent="0.2">
      <c r="A1801" s="752" t="s">
        <v>648</v>
      </c>
      <c r="B1801" s="753">
        <v>4823</v>
      </c>
      <c r="C1801" s="769" t="s">
        <v>1744</v>
      </c>
      <c r="D1801" s="755" t="s">
        <v>97</v>
      </c>
      <c r="E1801" s="755">
        <v>0.52280000000000004</v>
      </c>
      <c r="F1801" s="793"/>
      <c r="G1801" s="757">
        <f t="shared" si="193"/>
        <v>0</v>
      </c>
    </row>
    <row r="1802" spans="1:7" ht="18" x14ac:dyDescent="0.2">
      <c r="A1802" s="752" t="s">
        <v>648</v>
      </c>
      <c r="B1802" s="753">
        <v>37329</v>
      </c>
      <c r="C1802" s="769" t="s">
        <v>1742</v>
      </c>
      <c r="D1802" s="755" t="s">
        <v>97</v>
      </c>
      <c r="E1802" s="755">
        <v>2.1100000000000001E-2</v>
      </c>
      <c r="F1802" s="793"/>
      <c r="G1802" s="757">
        <f t="shared" si="193"/>
        <v>0</v>
      </c>
    </row>
    <row r="1803" spans="1:7" ht="36" x14ac:dyDescent="0.2">
      <c r="A1803" s="752" t="s">
        <v>116</v>
      </c>
      <c r="B1803" s="753" t="s">
        <v>1943</v>
      </c>
      <c r="C1803" s="769" t="s">
        <v>701</v>
      </c>
      <c r="D1803" s="755" t="s">
        <v>95</v>
      </c>
      <c r="E1803" s="755">
        <v>1.4944</v>
      </c>
      <c r="F1803" s="793"/>
      <c r="G1803" s="757">
        <f t="shared" si="193"/>
        <v>0</v>
      </c>
    </row>
    <row r="1804" spans="1:7" ht="18" x14ac:dyDescent="0.2">
      <c r="A1804" s="752" t="s">
        <v>116</v>
      </c>
      <c r="B1804" s="753" t="s">
        <v>673</v>
      </c>
      <c r="C1804" s="769" t="s">
        <v>674</v>
      </c>
      <c r="D1804" s="755" t="s">
        <v>95</v>
      </c>
      <c r="E1804" s="755">
        <v>0.98340000000000005</v>
      </c>
      <c r="F1804" s="793"/>
      <c r="G1804" s="757">
        <f t="shared" si="193"/>
        <v>0</v>
      </c>
    </row>
    <row r="1805" spans="1:7" ht="18" x14ac:dyDescent="0.2">
      <c r="A1805" s="759" t="s">
        <v>147</v>
      </c>
      <c r="B1805" s="760"/>
      <c r="C1805" s="760"/>
      <c r="D1805" s="760"/>
      <c r="E1805" s="760"/>
      <c r="F1805" s="761"/>
      <c r="G1805" s="762">
        <f>SUM(G1800:G1804)</f>
        <v>0</v>
      </c>
    </row>
    <row r="1806" spans="1:7" ht="18" x14ac:dyDescent="0.2">
      <c r="A1806" s="781"/>
      <c r="B1806" s="748"/>
      <c r="C1806" s="748"/>
      <c r="D1806" s="748"/>
      <c r="E1806" s="748"/>
      <c r="F1806" s="756"/>
      <c r="G1806" s="782"/>
    </row>
    <row r="1807" spans="1:7" ht="36" x14ac:dyDescent="0.25">
      <c r="A1807" s="740" t="s">
        <v>198</v>
      </c>
      <c r="B1807" s="783" t="s">
        <v>618</v>
      </c>
      <c r="C1807" s="765" t="s">
        <v>1249</v>
      </c>
      <c r="D1807" s="743" t="s">
        <v>837</v>
      </c>
      <c r="E1807" s="744"/>
      <c r="F1807" s="745"/>
      <c r="G1807" s="746">
        <f>G1817</f>
        <v>0</v>
      </c>
    </row>
    <row r="1808" spans="1:7" ht="18" x14ac:dyDescent="0.2">
      <c r="A1808" s="747"/>
      <c r="B1808" s="748"/>
      <c r="C1808" s="748"/>
      <c r="D1808" s="748"/>
      <c r="E1808" s="748"/>
      <c r="F1808" s="748"/>
      <c r="G1808" s="749"/>
    </row>
    <row r="1809" spans="1:7" ht="18" x14ac:dyDescent="0.2">
      <c r="A1809" s="750" t="s">
        <v>142</v>
      </c>
      <c r="B1809" s="751"/>
      <c r="C1809" s="748" t="s">
        <v>94</v>
      </c>
      <c r="D1809" s="748" t="s">
        <v>143</v>
      </c>
      <c r="E1809" s="748" t="s">
        <v>144</v>
      </c>
      <c r="F1809" s="748" t="s">
        <v>145</v>
      </c>
      <c r="G1809" s="749" t="s">
        <v>146</v>
      </c>
    </row>
    <row r="1810" spans="1:7" ht="54" x14ac:dyDescent="0.2">
      <c r="A1810" s="752" t="s">
        <v>648</v>
      </c>
      <c r="B1810" s="753">
        <v>7568</v>
      </c>
      <c r="C1810" s="769" t="s">
        <v>1649</v>
      </c>
      <c r="D1810" s="755" t="s">
        <v>14</v>
      </c>
      <c r="E1810" s="755">
        <v>6</v>
      </c>
      <c r="F1810" s="793"/>
      <c r="G1810" s="757">
        <f t="shared" ref="G1810:G1816" si="194">TRUNC(E1810*F1810,2)</f>
        <v>0</v>
      </c>
    </row>
    <row r="1811" spans="1:7" ht="54" x14ac:dyDescent="0.2">
      <c r="A1811" s="752" t="s">
        <v>648</v>
      </c>
      <c r="B1811" s="753">
        <v>11795</v>
      </c>
      <c r="C1811" s="769" t="s">
        <v>1850</v>
      </c>
      <c r="D1811" s="755" t="s">
        <v>107</v>
      </c>
      <c r="E1811" s="755">
        <v>1.1111</v>
      </c>
      <c r="F1811" s="793"/>
      <c r="G1811" s="757">
        <f t="shared" si="194"/>
        <v>0</v>
      </c>
    </row>
    <row r="1812" spans="1:7" ht="18" x14ac:dyDescent="0.2">
      <c r="A1812" s="752" t="s">
        <v>648</v>
      </c>
      <c r="B1812" s="753">
        <v>4823</v>
      </c>
      <c r="C1812" s="769" t="s">
        <v>1744</v>
      </c>
      <c r="D1812" s="755" t="s">
        <v>97</v>
      </c>
      <c r="E1812" s="755">
        <v>0.58079999999999998</v>
      </c>
      <c r="F1812" s="793"/>
      <c r="G1812" s="757">
        <f t="shared" si="194"/>
        <v>0</v>
      </c>
    </row>
    <row r="1813" spans="1:7" ht="18" x14ac:dyDescent="0.2">
      <c r="A1813" s="752" t="s">
        <v>648</v>
      </c>
      <c r="B1813" s="753">
        <v>37329</v>
      </c>
      <c r="C1813" s="769" t="s">
        <v>1742</v>
      </c>
      <c r="D1813" s="755" t="s">
        <v>97</v>
      </c>
      <c r="E1813" s="755">
        <v>2.3439999999999999E-2</v>
      </c>
      <c r="F1813" s="793"/>
      <c r="G1813" s="757">
        <f t="shared" si="194"/>
        <v>0</v>
      </c>
    </row>
    <row r="1814" spans="1:7" ht="36" x14ac:dyDescent="0.2">
      <c r="A1814" s="752" t="s">
        <v>648</v>
      </c>
      <c r="B1814" s="753">
        <v>37591</v>
      </c>
      <c r="C1814" s="769" t="s">
        <v>1851</v>
      </c>
      <c r="D1814" s="755" t="s">
        <v>14</v>
      </c>
      <c r="E1814" s="755">
        <v>2</v>
      </c>
      <c r="F1814" s="793"/>
      <c r="G1814" s="757">
        <f t="shared" si="194"/>
        <v>0</v>
      </c>
    </row>
    <row r="1815" spans="1:7" ht="36" x14ac:dyDescent="0.2">
      <c r="A1815" s="752" t="s">
        <v>116</v>
      </c>
      <c r="B1815" s="753">
        <v>88274</v>
      </c>
      <c r="C1815" s="769" t="s">
        <v>701</v>
      </c>
      <c r="D1815" s="755" t="s">
        <v>95</v>
      </c>
      <c r="E1815" s="755">
        <v>1.6604000000000001</v>
      </c>
      <c r="F1815" s="793"/>
      <c r="G1815" s="757">
        <f t="shared" si="194"/>
        <v>0</v>
      </c>
    </row>
    <row r="1816" spans="1:7" ht="18" x14ac:dyDescent="0.2">
      <c r="A1816" s="752" t="s">
        <v>116</v>
      </c>
      <c r="B1816" s="753">
        <v>88316</v>
      </c>
      <c r="C1816" s="769" t="s">
        <v>674</v>
      </c>
      <c r="D1816" s="755" t="s">
        <v>95</v>
      </c>
      <c r="E1816" s="755">
        <v>1.0926</v>
      </c>
      <c r="F1816" s="793"/>
      <c r="G1816" s="757">
        <f t="shared" si="194"/>
        <v>0</v>
      </c>
    </row>
    <row r="1817" spans="1:7" ht="18" x14ac:dyDescent="0.2">
      <c r="A1817" s="759" t="s">
        <v>147</v>
      </c>
      <c r="B1817" s="760"/>
      <c r="C1817" s="760"/>
      <c r="D1817" s="760"/>
      <c r="E1817" s="760"/>
      <c r="F1817" s="761"/>
      <c r="G1817" s="762">
        <f>SUM(G1810:G1816)</f>
        <v>0</v>
      </c>
    </row>
    <row r="1818" spans="1:7" ht="18" x14ac:dyDescent="0.2">
      <c r="A1818" s="781"/>
      <c r="B1818" s="748"/>
      <c r="C1818" s="748"/>
      <c r="D1818" s="748"/>
      <c r="E1818" s="748"/>
      <c r="F1818" s="756"/>
      <c r="G1818" s="782"/>
    </row>
    <row r="1819" spans="1:7" ht="36" x14ac:dyDescent="0.25">
      <c r="A1819" s="740" t="s">
        <v>198</v>
      </c>
      <c r="B1819" s="783" t="s">
        <v>619</v>
      </c>
      <c r="C1819" s="765" t="s">
        <v>1250</v>
      </c>
      <c r="D1819" s="743" t="s">
        <v>837</v>
      </c>
      <c r="E1819" s="744"/>
      <c r="F1819" s="745"/>
      <c r="G1819" s="746">
        <f>G1826</f>
        <v>0</v>
      </c>
    </row>
    <row r="1820" spans="1:7" ht="18" x14ac:dyDescent="0.2">
      <c r="A1820" s="747"/>
      <c r="B1820" s="748"/>
      <c r="C1820" s="748"/>
      <c r="D1820" s="748"/>
      <c r="E1820" s="748"/>
      <c r="F1820" s="748"/>
      <c r="G1820" s="749"/>
    </row>
    <row r="1821" spans="1:7" ht="18" x14ac:dyDescent="0.2">
      <c r="A1821" s="750" t="s">
        <v>142</v>
      </c>
      <c r="B1821" s="751"/>
      <c r="C1821" s="748" t="s">
        <v>94</v>
      </c>
      <c r="D1821" s="748" t="s">
        <v>143</v>
      </c>
      <c r="E1821" s="748" t="s">
        <v>144</v>
      </c>
      <c r="F1821" s="748" t="s">
        <v>145</v>
      </c>
      <c r="G1821" s="749" t="s">
        <v>146</v>
      </c>
    </row>
    <row r="1822" spans="1:7" ht="18" x14ac:dyDescent="0.2">
      <c r="A1822" s="752" t="s">
        <v>117</v>
      </c>
      <c r="B1822" s="753" t="s">
        <v>1907</v>
      </c>
      <c r="C1822" s="769" t="s">
        <v>1908</v>
      </c>
      <c r="D1822" s="755" t="s">
        <v>14</v>
      </c>
      <c r="E1822" s="755">
        <v>0.2</v>
      </c>
      <c r="F1822" s="793"/>
      <c r="G1822" s="757">
        <f t="shared" ref="G1822:G1825" si="195">TRUNC(E1822*F1822,2)</f>
        <v>0</v>
      </c>
    </row>
    <row r="1823" spans="1:7" ht="36" x14ac:dyDescent="0.2">
      <c r="A1823" s="752" t="s">
        <v>648</v>
      </c>
      <c r="B1823" s="753" t="s">
        <v>742</v>
      </c>
      <c r="C1823" s="769" t="s">
        <v>1852</v>
      </c>
      <c r="D1823" s="755" t="s">
        <v>107</v>
      </c>
      <c r="E1823" s="755">
        <v>1.1499999999999999</v>
      </c>
      <c r="F1823" s="793"/>
      <c r="G1823" s="757">
        <f t="shared" si="195"/>
        <v>0</v>
      </c>
    </row>
    <row r="1824" spans="1:7" ht="36" x14ac:dyDescent="0.2">
      <c r="A1824" s="752" t="s">
        <v>116</v>
      </c>
      <c r="B1824" s="753" t="s">
        <v>684</v>
      </c>
      <c r="C1824" s="769" t="s">
        <v>1644</v>
      </c>
      <c r="D1824" s="755" t="s">
        <v>95</v>
      </c>
      <c r="E1824" s="755">
        <v>0.8</v>
      </c>
      <c r="F1824" s="793"/>
      <c r="G1824" s="757">
        <f t="shared" si="195"/>
        <v>0</v>
      </c>
    </row>
    <row r="1825" spans="1:7" ht="18" x14ac:dyDescent="0.2">
      <c r="A1825" s="752" t="s">
        <v>116</v>
      </c>
      <c r="B1825" s="753" t="s">
        <v>673</v>
      </c>
      <c r="C1825" s="769" t="s">
        <v>674</v>
      </c>
      <c r="D1825" s="755" t="s">
        <v>95</v>
      </c>
      <c r="E1825" s="755">
        <v>0.8</v>
      </c>
      <c r="F1825" s="793"/>
      <c r="G1825" s="757">
        <f t="shared" si="195"/>
        <v>0</v>
      </c>
    </row>
    <row r="1826" spans="1:7" ht="18" x14ac:dyDescent="0.2">
      <c r="A1826" s="759" t="s">
        <v>147</v>
      </c>
      <c r="B1826" s="760"/>
      <c r="C1826" s="760"/>
      <c r="D1826" s="760"/>
      <c r="E1826" s="760"/>
      <c r="F1826" s="761"/>
      <c r="G1826" s="762">
        <f>SUM(G1822:G1825)</f>
        <v>0</v>
      </c>
    </row>
    <row r="1827" spans="1:7" ht="18" x14ac:dyDescent="0.2">
      <c r="A1827" s="781"/>
      <c r="B1827" s="748"/>
      <c r="C1827" s="748"/>
      <c r="D1827" s="748"/>
      <c r="E1827" s="748"/>
      <c r="F1827" s="756"/>
      <c r="G1827" s="782"/>
    </row>
    <row r="1828" spans="1:7" ht="54" x14ac:dyDescent="0.25">
      <c r="A1828" s="740" t="s">
        <v>198</v>
      </c>
      <c r="B1828" s="783" t="s">
        <v>1252</v>
      </c>
      <c r="C1828" s="765" t="s">
        <v>1253</v>
      </c>
      <c r="D1828" s="743" t="s">
        <v>1254</v>
      </c>
      <c r="E1828" s="744"/>
      <c r="F1828" s="745"/>
      <c r="G1828" s="746">
        <f>G1837</f>
        <v>0</v>
      </c>
    </row>
    <row r="1829" spans="1:7" ht="18" x14ac:dyDescent="0.2">
      <c r="A1829" s="747"/>
      <c r="B1829" s="748"/>
      <c r="C1829" s="748"/>
      <c r="D1829" s="748"/>
      <c r="E1829" s="748"/>
      <c r="F1829" s="748"/>
      <c r="G1829" s="749"/>
    </row>
    <row r="1830" spans="1:7" ht="18" x14ac:dyDescent="0.2">
      <c r="A1830" s="750" t="s">
        <v>142</v>
      </c>
      <c r="B1830" s="751"/>
      <c r="C1830" s="748" t="s">
        <v>94</v>
      </c>
      <c r="D1830" s="748" t="s">
        <v>143</v>
      </c>
      <c r="E1830" s="748" t="s">
        <v>144</v>
      </c>
      <c r="F1830" s="748" t="s">
        <v>145</v>
      </c>
      <c r="G1830" s="749" t="s">
        <v>146</v>
      </c>
    </row>
    <row r="1831" spans="1:7" ht="54" x14ac:dyDescent="0.2">
      <c r="A1831" s="752" t="s">
        <v>116</v>
      </c>
      <c r="B1831" s="753">
        <v>91693</v>
      </c>
      <c r="C1831" s="769" t="s">
        <v>1853</v>
      </c>
      <c r="D1831" s="755" t="s">
        <v>696</v>
      </c>
      <c r="E1831" s="755">
        <v>0.39800000000000002</v>
      </c>
      <c r="F1831" s="793"/>
      <c r="G1831" s="757">
        <f t="shared" ref="G1831:G1836" si="196">TRUNC(E1831*F1831,2)</f>
        <v>0</v>
      </c>
    </row>
    <row r="1832" spans="1:7" ht="54" x14ac:dyDescent="0.2">
      <c r="A1832" s="752" t="s">
        <v>116</v>
      </c>
      <c r="B1832" s="753">
        <v>91692</v>
      </c>
      <c r="C1832" s="769" t="s">
        <v>1854</v>
      </c>
      <c r="D1832" s="755" t="s">
        <v>687</v>
      </c>
      <c r="E1832" s="755">
        <v>2.1000000000000001E-2</v>
      </c>
      <c r="F1832" s="793"/>
      <c r="G1832" s="757">
        <f t="shared" si="196"/>
        <v>0</v>
      </c>
    </row>
    <row r="1833" spans="1:7" ht="36" x14ac:dyDescent="0.2">
      <c r="A1833" s="752" t="s">
        <v>648</v>
      </c>
      <c r="B1833" s="753">
        <v>34747</v>
      </c>
      <c r="C1833" s="769" t="s">
        <v>1855</v>
      </c>
      <c r="D1833" s="755" t="s">
        <v>127</v>
      </c>
      <c r="E1833" s="755">
        <v>1.04</v>
      </c>
      <c r="F1833" s="793"/>
      <c r="G1833" s="757">
        <f t="shared" si="196"/>
        <v>0</v>
      </c>
    </row>
    <row r="1834" spans="1:7" ht="36" x14ac:dyDescent="0.2">
      <c r="A1834" s="752" t="s">
        <v>116</v>
      </c>
      <c r="B1834" s="753">
        <v>88274</v>
      </c>
      <c r="C1834" s="769" t="s">
        <v>701</v>
      </c>
      <c r="D1834" s="755" t="s">
        <v>95</v>
      </c>
      <c r="E1834" s="755">
        <v>0.41899999999999998</v>
      </c>
      <c r="F1834" s="793"/>
      <c r="G1834" s="757">
        <f t="shared" si="196"/>
        <v>0</v>
      </c>
    </row>
    <row r="1835" spans="1:7" ht="18" x14ac:dyDescent="0.2">
      <c r="A1835" s="752" t="s">
        <v>116</v>
      </c>
      <c r="B1835" s="753">
        <v>88316</v>
      </c>
      <c r="C1835" s="769" t="s">
        <v>674</v>
      </c>
      <c r="D1835" s="755" t="s">
        <v>95</v>
      </c>
      <c r="E1835" s="755">
        <v>0.20899999999999999</v>
      </c>
      <c r="F1835" s="793"/>
      <c r="G1835" s="757">
        <f t="shared" si="196"/>
        <v>0</v>
      </c>
    </row>
    <row r="1836" spans="1:7" ht="90" x14ac:dyDescent="0.2">
      <c r="A1836" s="752" t="s">
        <v>116</v>
      </c>
      <c r="B1836" s="753">
        <v>87283</v>
      </c>
      <c r="C1836" s="769" t="s">
        <v>1856</v>
      </c>
      <c r="D1836" s="755" t="s">
        <v>96</v>
      </c>
      <c r="E1836" s="755">
        <v>6.0000000000000001E-3</v>
      </c>
      <c r="F1836" s="793"/>
      <c r="G1836" s="757">
        <f t="shared" si="196"/>
        <v>0</v>
      </c>
    </row>
    <row r="1837" spans="1:7" ht="18" x14ac:dyDescent="0.2">
      <c r="A1837" s="759" t="s">
        <v>147</v>
      </c>
      <c r="B1837" s="760"/>
      <c r="C1837" s="760"/>
      <c r="D1837" s="760"/>
      <c r="E1837" s="760"/>
      <c r="F1837" s="761"/>
      <c r="G1837" s="762">
        <f>SUM(G1831:G1836)</f>
        <v>0</v>
      </c>
    </row>
    <row r="1838" spans="1:7" ht="18" x14ac:dyDescent="0.2">
      <c r="A1838" s="781"/>
      <c r="B1838" s="748"/>
      <c r="C1838" s="748"/>
      <c r="D1838" s="748"/>
      <c r="E1838" s="748"/>
      <c r="F1838" s="756"/>
      <c r="G1838" s="782"/>
    </row>
    <row r="1839" spans="1:7" ht="36" x14ac:dyDescent="0.25">
      <c r="A1839" s="740" t="s">
        <v>198</v>
      </c>
      <c r="B1839" s="783" t="s">
        <v>1857</v>
      </c>
      <c r="C1839" s="765" t="s">
        <v>1858</v>
      </c>
      <c r="D1839" s="743" t="s">
        <v>898</v>
      </c>
      <c r="E1839" s="744"/>
      <c r="F1839" s="745"/>
      <c r="G1839" s="746">
        <f>G1848</f>
        <v>0</v>
      </c>
    </row>
    <row r="1840" spans="1:7" ht="18" x14ac:dyDescent="0.2">
      <c r="A1840" s="747"/>
      <c r="B1840" s="748"/>
      <c r="C1840" s="748"/>
      <c r="D1840" s="748"/>
      <c r="E1840" s="748"/>
      <c r="F1840" s="748"/>
      <c r="G1840" s="749"/>
    </row>
    <row r="1841" spans="1:7" ht="18" x14ac:dyDescent="0.2">
      <c r="A1841" s="750" t="s">
        <v>142</v>
      </c>
      <c r="B1841" s="751"/>
      <c r="C1841" s="748" t="s">
        <v>94</v>
      </c>
      <c r="D1841" s="748" t="s">
        <v>143</v>
      </c>
      <c r="E1841" s="748" t="s">
        <v>144</v>
      </c>
      <c r="F1841" s="748" t="s">
        <v>145</v>
      </c>
      <c r="G1841" s="749" t="s">
        <v>146</v>
      </c>
    </row>
    <row r="1842" spans="1:7" ht="36" x14ac:dyDescent="0.2">
      <c r="A1842" s="752" t="s">
        <v>648</v>
      </c>
      <c r="B1842" s="753">
        <v>36205</v>
      </c>
      <c r="C1842" s="769" t="s">
        <v>1859</v>
      </c>
      <c r="D1842" s="755" t="s">
        <v>14</v>
      </c>
      <c r="E1842" s="755">
        <v>0.7</v>
      </c>
      <c r="F1842" s="793"/>
      <c r="G1842" s="757">
        <f t="shared" ref="G1842:G1847" si="197">TRUNC(E1842*F1842,2)</f>
        <v>0</v>
      </c>
    </row>
    <row r="1843" spans="1:7" ht="54" x14ac:dyDescent="0.2">
      <c r="A1843" s="752" t="s">
        <v>648</v>
      </c>
      <c r="B1843" s="753">
        <v>7568</v>
      </c>
      <c r="C1843" s="769" t="s">
        <v>1649</v>
      </c>
      <c r="D1843" s="755" t="s">
        <v>14</v>
      </c>
      <c r="E1843" s="755">
        <v>2.1819999999999999</v>
      </c>
      <c r="F1843" s="793"/>
      <c r="G1843" s="757">
        <f t="shared" si="197"/>
        <v>0</v>
      </c>
    </row>
    <row r="1844" spans="1:7" ht="36" x14ac:dyDescent="0.2">
      <c r="A1844" s="752" t="s">
        <v>648</v>
      </c>
      <c r="B1844" s="753">
        <v>11002</v>
      </c>
      <c r="C1844" s="769" t="s">
        <v>1763</v>
      </c>
      <c r="D1844" s="755" t="s">
        <v>97</v>
      </c>
      <c r="E1844" s="755">
        <v>4.0000000000000001E-3</v>
      </c>
      <c r="F1844" s="793"/>
      <c r="G1844" s="757">
        <f t="shared" si="197"/>
        <v>0</v>
      </c>
    </row>
    <row r="1845" spans="1:7" ht="36" x14ac:dyDescent="0.2">
      <c r="A1845" s="752" t="s">
        <v>648</v>
      </c>
      <c r="B1845" s="753">
        <v>5104</v>
      </c>
      <c r="C1845" s="769" t="s">
        <v>1860</v>
      </c>
      <c r="D1845" s="755" t="s">
        <v>97</v>
      </c>
      <c r="E1845" s="755">
        <v>2E-3</v>
      </c>
      <c r="F1845" s="793"/>
      <c r="G1845" s="757">
        <f t="shared" si="197"/>
        <v>0</v>
      </c>
    </row>
    <row r="1846" spans="1:7" ht="36" x14ac:dyDescent="0.2">
      <c r="A1846" s="752" t="s">
        <v>116</v>
      </c>
      <c r="B1846" s="753">
        <v>88251</v>
      </c>
      <c r="C1846" s="769" t="s">
        <v>690</v>
      </c>
      <c r="D1846" s="755" t="s">
        <v>95</v>
      </c>
      <c r="E1846" s="755">
        <v>0.95</v>
      </c>
      <c r="F1846" s="793"/>
      <c r="G1846" s="757">
        <f t="shared" si="197"/>
        <v>0</v>
      </c>
    </row>
    <row r="1847" spans="1:7" ht="18" x14ac:dyDescent="0.2">
      <c r="A1847" s="752" t="s">
        <v>116</v>
      </c>
      <c r="B1847" s="753">
        <v>88315</v>
      </c>
      <c r="C1847" s="769" t="s">
        <v>685</v>
      </c>
      <c r="D1847" s="755" t="s">
        <v>95</v>
      </c>
      <c r="E1847" s="755">
        <v>1.1559999999999999</v>
      </c>
      <c r="F1847" s="793"/>
      <c r="G1847" s="757">
        <f t="shared" si="197"/>
        <v>0</v>
      </c>
    </row>
    <row r="1848" spans="1:7" ht="18" x14ac:dyDescent="0.2">
      <c r="A1848" s="759" t="s">
        <v>147</v>
      </c>
      <c r="B1848" s="760"/>
      <c r="C1848" s="760"/>
      <c r="D1848" s="760"/>
      <c r="E1848" s="760"/>
      <c r="F1848" s="761"/>
      <c r="G1848" s="762">
        <f>SUM(G1842:G1847)</f>
        <v>0</v>
      </c>
    </row>
    <row r="1849" spans="1:7" ht="18" x14ac:dyDescent="0.2">
      <c r="A1849" s="781"/>
      <c r="B1849" s="748"/>
      <c r="C1849" s="748"/>
      <c r="D1849" s="748"/>
      <c r="E1849" s="748"/>
      <c r="F1849" s="756"/>
      <c r="G1849" s="782"/>
    </row>
    <row r="1850" spans="1:7" ht="18" x14ac:dyDescent="0.25">
      <c r="A1850" s="740" t="s">
        <v>198</v>
      </c>
      <c r="B1850" s="783" t="s">
        <v>621</v>
      </c>
      <c r="C1850" s="765" t="s">
        <v>1255</v>
      </c>
      <c r="D1850" s="743" t="s">
        <v>837</v>
      </c>
      <c r="E1850" s="744"/>
      <c r="F1850" s="745"/>
      <c r="G1850" s="746">
        <f>G1861</f>
        <v>0</v>
      </c>
    </row>
    <row r="1851" spans="1:7" ht="18" x14ac:dyDescent="0.2">
      <c r="A1851" s="747"/>
      <c r="B1851" s="748"/>
      <c r="C1851" s="748"/>
      <c r="D1851" s="748"/>
      <c r="E1851" s="748"/>
      <c r="F1851" s="748"/>
      <c r="G1851" s="749"/>
    </row>
    <row r="1852" spans="1:7" ht="18" x14ac:dyDescent="0.2">
      <c r="A1852" s="750" t="s">
        <v>142</v>
      </c>
      <c r="B1852" s="751"/>
      <c r="C1852" s="748" t="s">
        <v>94</v>
      </c>
      <c r="D1852" s="748" t="s">
        <v>143</v>
      </c>
      <c r="E1852" s="748" t="s">
        <v>144</v>
      </c>
      <c r="F1852" s="748" t="s">
        <v>145</v>
      </c>
      <c r="G1852" s="749" t="s">
        <v>146</v>
      </c>
    </row>
    <row r="1853" spans="1:7" ht="18" x14ac:dyDescent="0.2">
      <c r="A1853" s="752" t="s">
        <v>648</v>
      </c>
      <c r="B1853" s="753">
        <v>1379</v>
      </c>
      <c r="C1853" s="769" t="s">
        <v>1687</v>
      </c>
      <c r="D1853" s="755" t="s">
        <v>97</v>
      </c>
      <c r="E1853" s="755">
        <v>18</v>
      </c>
      <c r="F1853" s="793"/>
      <c r="G1853" s="757">
        <f t="shared" ref="G1853:G1860" si="198">TRUNC(E1853*F1853,2)</f>
        <v>0</v>
      </c>
    </row>
    <row r="1854" spans="1:7" ht="18" x14ac:dyDescent="0.2">
      <c r="A1854" s="752" t="s">
        <v>116</v>
      </c>
      <c r="B1854" s="753">
        <v>88309</v>
      </c>
      <c r="C1854" s="769" t="s">
        <v>672</v>
      </c>
      <c r="D1854" s="755" t="s">
        <v>95</v>
      </c>
      <c r="E1854" s="755">
        <v>1</v>
      </c>
      <c r="F1854" s="793"/>
      <c r="G1854" s="757">
        <f t="shared" si="198"/>
        <v>0</v>
      </c>
    </row>
    <row r="1855" spans="1:7" ht="18" x14ac:dyDescent="0.2">
      <c r="A1855" s="752" t="s">
        <v>116</v>
      </c>
      <c r="B1855" s="753">
        <v>88316</v>
      </c>
      <c r="C1855" s="769" t="s">
        <v>674</v>
      </c>
      <c r="D1855" s="755" t="s">
        <v>95</v>
      </c>
      <c r="E1855" s="755">
        <v>2</v>
      </c>
      <c r="F1855" s="793"/>
      <c r="G1855" s="757">
        <f t="shared" si="198"/>
        <v>0</v>
      </c>
    </row>
    <row r="1856" spans="1:7" ht="72" x14ac:dyDescent="0.2">
      <c r="A1856" s="752" t="s">
        <v>116</v>
      </c>
      <c r="B1856" s="753">
        <v>87893</v>
      </c>
      <c r="C1856" s="769" t="s">
        <v>1861</v>
      </c>
      <c r="D1856" s="755" t="s">
        <v>107</v>
      </c>
      <c r="E1856" s="755">
        <v>1.2</v>
      </c>
      <c r="F1856" s="793"/>
      <c r="G1856" s="757">
        <f t="shared" si="198"/>
        <v>0</v>
      </c>
    </row>
    <row r="1857" spans="1:7" ht="54" x14ac:dyDescent="0.2">
      <c r="A1857" s="752" t="s">
        <v>116</v>
      </c>
      <c r="B1857" s="753">
        <v>94971</v>
      </c>
      <c r="C1857" s="769" t="s">
        <v>743</v>
      </c>
      <c r="D1857" s="755" t="s">
        <v>96</v>
      </c>
      <c r="E1857" s="755">
        <v>0.19</v>
      </c>
      <c r="F1857" s="793"/>
      <c r="G1857" s="757">
        <f t="shared" si="198"/>
        <v>0</v>
      </c>
    </row>
    <row r="1858" spans="1:7" ht="36" x14ac:dyDescent="0.2">
      <c r="A1858" s="752" t="s">
        <v>116</v>
      </c>
      <c r="B1858" s="753">
        <v>92801</v>
      </c>
      <c r="C1858" s="769" t="s">
        <v>744</v>
      </c>
      <c r="D1858" s="755" t="s">
        <v>97</v>
      </c>
      <c r="E1858" s="755">
        <v>15.2</v>
      </c>
      <c r="F1858" s="793"/>
      <c r="G1858" s="757">
        <f t="shared" si="198"/>
        <v>0</v>
      </c>
    </row>
    <row r="1859" spans="1:7" ht="72" x14ac:dyDescent="0.2">
      <c r="A1859" s="752" t="s">
        <v>116</v>
      </c>
      <c r="B1859" s="753">
        <v>87792</v>
      </c>
      <c r="C1859" s="769" t="s">
        <v>271</v>
      </c>
      <c r="D1859" s="755" t="s">
        <v>107</v>
      </c>
      <c r="E1859" s="755">
        <v>1.2</v>
      </c>
      <c r="F1859" s="793"/>
      <c r="G1859" s="757">
        <f t="shared" si="198"/>
        <v>0</v>
      </c>
    </row>
    <row r="1860" spans="1:7" ht="54" x14ac:dyDescent="0.2">
      <c r="A1860" s="752" t="s">
        <v>116</v>
      </c>
      <c r="B1860" s="753">
        <v>96542</v>
      </c>
      <c r="C1860" s="769" t="s">
        <v>222</v>
      </c>
      <c r="D1860" s="755" t="s">
        <v>107</v>
      </c>
      <c r="E1860" s="755">
        <v>1.9</v>
      </c>
      <c r="F1860" s="793"/>
      <c r="G1860" s="757">
        <f t="shared" si="198"/>
        <v>0</v>
      </c>
    </row>
    <row r="1861" spans="1:7" ht="18" x14ac:dyDescent="0.2">
      <c r="A1861" s="759" t="s">
        <v>147</v>
      </c>
      <c r="B1861" s="760"/>
      <c r="C1861" s="760"/>
      <c r="D1861" s="760"/>
      <c r="E1861" s="760"/>
      <c r="F1861" s="761"/>
      <c r="G1861" s="762">
        <f>SUM(G1853:G1860)</f>
        <v>0</v>
      </c>
    </row>
    <row r="1862" spans="1:7" ht="18" x14ac:dyDescent="0.2">
      <c r="A1862" s="781"/>
      <c r="B1862" s="748"/>
      <c r="C1862" s="748"/>
      <c r="D1862" s="748"/>
      <c r="E1862" s="748"/>
      <c r="F1862" s="756"/>
      <c r="G1862" s="782"/>
    </row>
    <row r="1863" spans="1:7" ht="72" x14ac:dyDescent="0.25">
      <c r="A1863" s="740" t="s">
        <v>198</v>
      </c>
      <c r="B1863" s="783" t="s">
        <v>1259</v>
      </c>
      <c r="C1863" s="765" t="s">
        <v>1260</v>
      </c>
      <c r="D1863" s="743" t="s">
        <v>837</v>
      </c>
      <c r="E1863" s="744"/>
      <c r="F1863" s="745"/>
      <c r="G1863" s="746">
        <f>G1869</f>
        <v>0</v>
      </c>
    </row>
    <row r="1864" spans="1:7" ht="18" x14ac:dyDescent="0.2">
      <c r="A1864" s="747"/>
      <c r="B1864" s="748"/>
      <c r="C1864" s="748"/>
      <c r="D1864" s="748"/>
      <c r="E1864" s="748"/>
      <c r="F1864" s="748"/>
      <c r="G1864" s="749"/>
    </row>
    <row r="1865" spans="1:7" ht="18" x14ac:dyDescent="0.2">
      <c r="A1865" s="750" t="s">
        <v>142</v>
      </c>
      <c r="B1865" s="751"/>
      <c r="C1865" s="748" t="s">
        <v>94</v>
      </c>
      <c r="D1865" s="748" t="s">
        <v>143</v>
      </c>
      <c r="E1865" s="748" t="s">
        <v>144</v>
      </c>
      <c r="F1865" s="748" t="s">
        <v>145</v>
      </c>
      <c r="G1865" s="749" t="s">
        <v>146</v>
      </c>
    </row>
    <row r="1866" spans="1:7" ht="18" x14ac:dyDescent="0.2">
      <c r="A1866" s="752" t="s">
        <v>116</v>
      </c>
      <c r="B1866" s="753">
        <v>88309</v>
      </c>
      <c r="C1866" s="769" t="s">
        <v>672</v>
      </c>
      <c r="D1866" s="755" t="s">
        <v>95</v>
      </c>
      <c r="E1866" s="755">
        <v>0.1394</v>
      </c>
      <c r="F1866" s="793"/>
      <c r="G1866" s="757">
        <f t="shared" ref="G1866:G1868" si="199">TRUNC(E1866*F1866,2)</f>
        <v>0</v>
      </c>
    </row>
    <row r="1867" spans="1:7" ht="18" x14ac:dyDescent="0.2">
      <c r="A1867" s="752" t="s">
        <v>116</v>
      </c>
      <c r="B1867" s="753">
        <v>88316</v>
      </c>
      <c r="C1867" s="769" t="s">
        <v>674</v>
      </c>
      <c r="D1867" s="755" t="s">
        <v>95</v>
      </c>
      <c r="E1867" s="755">
        <v>4.65E-2</v>
      </c>
      <c r="F1867" s="793"/>
      <c r="G1867" s="757">
        <f t="shared" si="199"/>
        <v>0</v>
      </c>
    </row>
    <row r="1868" spans="1:7" ht="54" x14ac:dyDescent="0.2">
      <c r="A1868" s="752" t="s">
        <v>116</v>
      </c>
      <c r="B1868" s="753">
        <v>87313</v>
      </c>
      <c r="C1868" s="769" t="s">
        <v>1862</v>
      </c>
      <c r="D1868" s="755" t="s">
        <v>96</v>
      </c>
      <c r="E1868" s="755">
        <v>3.7000000000000002E-3</v>
      </c>
      <c r="F1868" s="793"/>
      <c r="G1868" s="757">
        <f t="shared" si="199"/>
        <v>0</v>
      </c>
    </row>
    <row r="1869" spans="1:7" ht="18" x14ac:dyDescent="0.2">
      <c r="A1869" s="759" t="s">
        <v>147</v>
      </c>
      <c r="B1869" s="760"/>
      <c r="C1869" s="760"/>
      <c r="D1869" s="760"/>
      <c r="E1869" s="760"/>
      <c r="F1869" s="761"/>
      <c r="G1869" s="762">
        <f>SUM(G1866:G1868)</f>
        <v>0</v>
      </c>
    </row>
    <row r="1870" spans="1:7" ht="18" x14ac:dyDescent="0.2">
      <c r="A1870" s="781"/>
      <c r="B1870" s="748"/>
      <c r="C1870" s="748"/>
      <c r="D1870" s="748"/>
      <c r="E1870" s="748"/>
      <c r="F1870" s="756"/>
      <c r="G1870" s="782"/>
    </row>
    <row r="1871" spans="1:7" ht="72" x14ac:dyDescent="0.25">
      <c r="A1871" s="740" t="s">
        <v>198</v>
      </c>
      <c r="B1871" s="783" t="s">
        <v>1261</v>
      </c>
      <c r="C1871" s="765" t="s">
        <v>1262</v>
      </c>
      <c r="D1871" s="743" t="s">
        <v>837</v>
      </c>
      <c r="E1871" s="744"/>
      <c r="F1871" s="745"/>
      <c r="G1871" s="746">
        <f>G1877</f>
        <v>0</v>
      </c>
    </row>
    <row r="1872" spans="1:7" ht="18" x14ac:dyDescent="0.2">
      <c r="A1872" s="747"/>
      <c r="B1872" s="748"/>
      <c r="C1872" s="748"/>
      <c r="D1872" s="748"/>
      <c r="E1872" s="748"/>
      <c r="F1872" s="748"/>
      <c r="G1872" s="749"/>
    </row>
    <row r="1873" spans="1:7" ht="18" x14ac:dyDescent="0.2">
      <c r="A1873" s="750" t="s">
        <v>142</v>
      </c>
      <c r="B1873" s="751"/>
      <c r="C1873" s="748" t="s">
        <v>94</v>
      </c>
      <c r="D1873" s="748" t="s">
        <v>143</v>
      </c>
      <c r="E1873" s="748" t="s">
        <v>144</v>
      </c>
      <c r="F1873" s="748" t="s">
        <v>145</v>
      </c>
      <c r="G1873" s="749" t="s">
        <v>146</v>
      </c>
    </row>
    <row r="1874" spans="1:7" ht="18" x14ac:dyDescent="0.2">
      <c r="A1874" s="752" t="s">
        <v>116</v>
      </c>
      <c r="B1874" s="753">
        <v>88309</v>
      </c>
      <c r="C1874" s="769" t="s">
        <v>672</v>
      </c>
      <c r="D1874" s="755" t="s">
        <v>95</v>
      </c>
      <c r="E1874" s="755">
        <v>0.1394</v>
      </c>
      <c r="F1874" s="793"/>
      <c r="G1874" s="757">
        <f t="shared" ref="G1874:G1876" si="200">TRUNC(E1874*F1874,2)</f>
        <v>0</v>
      </c>
    </row>
    <row r="1875" spans="1:7" ht="18" x14ac:dyDescent="0.2">
      <c r="A1875" s="752" t="s">
        <v>116</v>
      </c>
      <c r="B1875" s="753">
        <v>88316</v>
      </c>
      <c r="C1875" s="769" t="s">
        <v>674</v>
      </c>
      <c r="D1875" s="755" t="s">
        <v>95</v>
      </c>
      <c r="E1875" s="755">
        <v>4.65E-2</v>
      </c>
      <c r="F1875" s="793"/>
      <c r="G1875" s="757">
        <f t="shared" si="200"/>
        <v>0</v>
      </c>
    </row>
    <row r="1876" spans="1:7" ht="54" x14ac:dyDescent="0.2">
      <c r="A1876" s="752" t="s">
        <v>116</v>
      </c>
      <c r="B1876" s="753">
        <v>87313</v>
      </c>
      <c r="C1876" s="769" t="s">
        <v>1862</v>
      </c>
      <c r="D1876" s="755" t="s">
        <v>96</v>
      </c>
      <c r="E1876" s="755">
        <v>3.7000000000000002E-3</v>
      </c>
      <c r="F1876" s="793"/>
      <c r="G1876" s="757">
        <f t="shared" si="200"/>
        <v>0</v>
      </c>
    </row>
    <row r="1877" spans="1:7" ht="18" x14ac:dyDescent="0.2">
      <c r="A1877" s="759" t="s">
        <v>147</v>
      </c>
      <c r="B1877" s="760"/>
      <c r="C1877" s="760"/>
      <c r="D1877" s="760"/>
      <c r="E1877" s="760"/>
      <c r="F1877" s="761"/>
      <c r="G1877" s="762">
        <f>SUM(G1874:G1876)</f>
        <v>0</v>
      </c>
    </row>
    <row r="1878" spans="1:7" ht="18" x14ac:dyDescent="0.2">
      <c r="A1878" s="781"/>
      <c r="B1878" s="748"/>
      <c r="C1878" s="748"/>
      <c r="D1878" s="748"/>
      <c r="E1878" s="748"/>
      <c r="F1878" s="756"/>
      <c r="G1878" s="782"/>
    </row>
    <row r="1879" spans="1:7" ht="72" x14ac:dyDescent="0.25">
      <c r="A1879" s="740" t="s">
        <v>198</v>
      </c>
      <c r="B1879" s="783" t="s">
        <v>1263</v>
      </c>
      <c r="C1879" s="765" t="s">
        <v>1264</v>
      </c>
      <c r="D1879" s="743" t="s">
        <v>842</v>
      </c>
      <c r="E1879" s="744"/>
      <c r="F1879" s="745"/>
      <c r="G1879" s="746">
        <f>G1886</f>
        <v>0</v>
      </c>
    </row>
    <row r="1880" spans="1:7" ht="18" x14ac:dyDescent="0.2">
      <c r="A1880" s="747"/>
      <c r="B1880" s="748"/>
      <c r="C1880" s="748"/>
      <c r="D1880" s="748"/>
      <c r="E1880" s="748"/>
      <c r="F1880" s="748"/>
      <c r="G1880" s="749"/>
    </row>
    <row r="1881" spans="1:7" ht="18" x14ac:dyDescent="0.2">
      <c r="A1881" s="750" t="s">
        <v>142</v>
      </c>
      <c r="B1881" s="751"/>
      <c r="C1881" s="748" t="s">
        <v>94</v>
      </c>
      <c r="D1881" s="748" t="s">
        <v>143</v>
      </c>
      <c r="E1881" s="748" t="s">
        <v>144</v>
      </c>
      <c r="F1881" s="748" t="s">
        <v>145</v>
      </c>
      <c r="G1881" s="749" t="s">
        <v>146</v>
      </c>
    </row>
    <row r="1882" spans="1:7" ht="36" x14ac:dyDescent="0.2">
      <c r="A1882" s="752" t="s">
        <v>648</v>
      </c>
      <c r="B1882" s="753">
        <v>37411</v>
      </c>
      <c r="C1882" s="769" t="s">
        <v>1863</v>
      </c>
      <c r="D1882" s="755" t="s">
        <v>107</v>
      </c>
      <c r="E1882" s="755">
        <v>0.15809999999999999</v>
      </c>
      <c r="F1882" s="793"/>
      <c r="G1882" s="757">
        <f t="shared" ref="G1882:G1885" si="201">TRUNC(E1882*F1882,2)</f>
        <v>0</v>
      </c>
    </row>
    <row r="1883" spans="1:7" ht="18" x14ac:dyDescent="0.2">
      <c r="A1883" s="752" t="s">
        <v>116</v>
      </c>
      <c r="B1883" s="753">
        <v>88309</v>
      </c>
      <c r="C1883" s="769" t="s">
        <v>672</v>
      </c>
      <c r="D1883" s="755" t="s">
        <v>95</v>
      </c>
      <c r="E1883" s="755">
        <v>0.40899999999999997</v>
      </c>
      <c r="F1883" s="793"/>
      <c r="G1883" s="757">
        <f t="shared" si="201"/>
        <v>0</v>
      </c>
    </row>
    <row r="1884" spans="1:7" ht="18" x14ac:dyDescent="0.2">
      <c r="A1884" s="752" t="s">
        <v>116</v>
      </c>
      <c r="B1884" s="753">
        <v>88316</v>
      </c>
      <c r="C1884" s="769" t="s">
        <v>674</v>
      </c>
      <c r="D1884" s="755" t="s">
        <v>95</v>
      </c>
      <c r="E1884" s="755">
        <v>0.40899999999999997</v>
      </c>
      <c r="F1884" s="793"/>
      <c r="G1884" s="757">
        <f t="shared" si="201"/>
        <v>0</v>
      </c>
    </row>
    <row r="1885" spans="1:7" ht="72" x14ac:dyDescent="0.2">
      <c r="A1885" s="752" t="s">
        <v>116</v>
      </c>
      <c r="B1885" s="753">
        <v>87292</v>
      </c>
      <c r="C1885" s="769" t="s">
        <v>1864</v>
      </c>
      <c r="D1885" s="755" t="s">
        <v>96</v>
      </c>
      <c r="E1885" s="755">
        <v>2.93E-2</v>
      </c>
      <c r="F1885" s="793"/>
      <c r="G1885" s="757">
        <f t="shared" si="201"/>
        <v>0</v>
      </c>
    </row>
    <row r="1886" spans="1:7" ht="18" x14ac:dyDescent="0.2">
      <c r="A1886" s="759" t="s">
        <v>147</v>
      </c>
      <c r="B1886" s="760"/>
      <c r="C1886" s="760"/>
      <c r="D1886" s="760"/>
      <c r="E1886" s="760"/>
      <c r="F1886" s="761"/>
      <c r="G1886" s="762">
        <f>SUM(G1882:G1885)</f>
        <v>0</v>
      </c>
    </row>
    <row r="1887" spans="1:7" ht="18" x14ac:dyDescent="0.2">
      <c r="A1887" s="781"/>
      <c r="B1887" s="748"/>
      <c r="C1887" s="748"/>
      <c r="D1887" s="748"/>
      <c r="E1887" s="748"/>
      <c r="F1887" s="756"/>
      <c r="G1887" s="782"/>
    </row>
    <row r="1888" spans="1:7" ht="72" x14ac:dyDescent="0.25">
      <c r="A1888" s="740" t="s">
        <v>198</v>
      </c>
      <c r="B1888" s="783" t="s">
        <v>1265</v>
      </c>
      <c r="C1888" s="765" t="s">
        <v>1266</v>
      </c>
      <c r="D1888" s="743" t="s">
        <v>837</v>
      </c>
      <c r="E1888" s="744"/>
      <c r="F1888" s="745"/>
      <c r="G1888" s="746">
        <f>G1895</f>
        <v>0</v>
      </c>
    </row>
    <row r="1889" spans="1:7" ht="18" x14ac:dyDescent="0.2">
      <c r="A1889" s="747"/>
      <c r="B1889" s="748"/>
      <c r="C1889" s="748"/>
      <c r="D1889" s="748"/>
      <c r="E1889" s="748"/>
      <c r="F1889" s="748"/>
      <c r="G1889" s="749"/>
    </row>
    <row r="1890" spans="1:7" ht="18" x14ac:dyDescent="0.2">
      <c r="A1890" s="750" t="s">
        <v>142</v>
      </c>
      <c r="B1890" s="751"/>
      <c r="C1890" s="748" t="s">
        <v>94</v>
      </c>
      <c r="D1890" s="748" t="s">
        <v>143</v>
      </c>
      <c r="E1890" s="748" t="s">
        <v>144</v>
      </c>
      <c r="F1890" s="748" t="s">
        <v>145</v>
      </c>
      <c r="G1890" s="749" t="s">
        <v>146</v>
      </c>
    </row>
    <row r="1891" spans="1:7" ht="36" x14ac:dyDescent="0.2">
      <c r="A1891" s="752" t="s">
        <v>648</v>
      </c>
      <c r="B1891" s="753">
        <v>37411</v>
      </c>
      <c r="C1891" s="769" t="s">
        <v>1863</v>
      </c>
      <c r="D1891" s="755" t="s">
        <v>107</v>
      </c>
      <c r="E1891" s="755">
        <v>0.15809999999999999</v>
      </c>
      <c r="F1891" s="793"/>
      <c r="G1891" s="757">
        <f t="shared" ref="G1891:G1894" si="202">TRUNC(E1891*F1891,2)</f>
        <v>0</v>
      </c>
    </row>
    <row r="1892" spans="1:7" ht="18" x14ac:dyDescent="0.2">
      <c r="A1892" s="752" t="s">
        <v>116</v>
      </c>
      <c r="B1892" s="753">
        <v>88309</v>
      </c>
      <c r="C1892" s="769" t="s">
        <v>672</v>
      </c>
      <c r="D1892" s="755" t="s">
        <v>95</v>
      </c>
      <c r="E1892" s="755">
        <v>0.40899999999999997</v>
      </c>
      <c r="F1892" s="793"/>
      <c r="G1892" s="757">
        <f t="shared" si="202"/>
        <v>0</v>
      </c>
    </row>
    <row r="1893" spans="1:7" ht="18" x14ac:dyDescent="0.2">
      <c r="A1893" s="752" t="s">
        <v>116</v>
      </c>
      <c r="B1893" s="753">
        <v>88316</v>
      </c>
      <c r="C1893" s="769" t="s">
        <v>674</v>
      </c>
      <c r="D1893" s="755" t="s">
        <v>95</v>
      </c>
      <c r="E1893" s="755">
        <v>0.40899999999999997</v>
      </c>
      <c r="F1893" s="793"/>
      <c r="G1893" s="757">
        <f t="shared" si="202"/>
        <v>0</v>
      </c>
    </row>
    <row r="1894" spans="1:7" ht="72" x14ac:dyDescent="0.2">
      <c r="A1894" s="752" t="s">
        <v>116</v>
      </c>
      <c r="B1894" s="753">
        <v>87292</v>
      </c>
      <c r="C1894" s="769" t="s">
        <v>1864</v>
      </c>
      <c r="D1894" s="755" t="s">
        <v>96</v>
      </c>
      <c r="E1894" s="755">
        <v>2.93E-2</v>
      </c>
      <c r="F1894" s="793"/>
      <c r="G1894" s="757">
        <f t="shared" si="202"/>
        <v>0</v>
      </c>
    </row>
    <row r="1895" spans="1:7" ht="18" x14ac:dyDescent="0.2">
      <c r="A1895" s="759" t="s">
        <v>147</v>
      </c>
      <c r="B1895" s="760"/>
      <c r="C1895" s="760"/>
      <c r="D1895" s="760"/>
      <c r="E1895" s="760"/>
      <c r="F1895" s="761"/>
      <c r="G1895" s="762">
        <f>SUM(G1891:G1894)</f>
        <v>0</v>
      </c>
    </row>
    <row r="1896" spans="1:7" ht="18" x14ac:dyDescent="0.2">
      <c r="A1896" s="781"/>
      <c r="B1896" s="748"/>
      <c r="C1896" s="748"/>
      <c r="D1896" s="748"/>
      <c r="E1896" s="748"/>
      <c r="F1896" s="756"/>
      <c r="G1896" s="782"/>
    </row>
    <row r="1897" spans="1:7" ht="36" x14ac:dyDescent="0.25">
      <c r="A1897" s="740" t="s">
        <v>198</v>
      </c>
      <c r="B1897" s="783" t="s">
        <v>1269</v>
      </c>
      <c r="C1897" s="765" t="s">
        <v>1270</v>
      </c>
      <c r="D1897" s="743" t="s">
        <v>837</v>
      </c>
      <c r="E1897" s="744"/>
      <c r="F1897" s="745"/>
      <c r="G1897" s="746">
        <f>G1903</f>
        <v>0</v>
      </c>
    </row>
    <row r="1898" spans="1:7" ht="18" x14ac:dyDescent="0.2">
      <c r="A1898" s="747"/>
      <c r="B1898" s="748"/>
      <c r="C1898" s="748"/>
      <c r="D1898" s="748"/>
      <c r="E1898" s="748"/>
      <c r="F1898" s="748"/>
      <c r="G1898" s="749"/>
    </row>
    <row r="1899" spans="1:7" ht="18" x14ac:dyDescent="0.2">
      <c r="A1899" s="750" t="s">
        <v>142</v>
      </c>
      <c r="B1899" s="751"/>
      <c r="C1899" s="748" t="s">
        <v>94</v>
      </c>
      <c r="D1899" s="748" t="s">
        <v>143</v>
      </c>
      <c r="E1899" s="748" t="s">
        <v>144</v>
      </c>
      <c r="F1899" s="748" t="s">
        <v>145</v>
      </c>
      <c r="G1899" s="749" t="s">
        <v>146</v>
      </c>
    </row>
    <row r="1900" spans="1:7" ht="18" x14ac:dyDescent="0.2">
      <c r="A1900" s="752" t="s">
        <v>648</v>
      </c>
      <c r="B1900" s="753">
        <v>7356</v>
      </c>
      <c r="C1900" s="769" t="s">
        <v>1701</v>
      </c>
      <c r="D1900" s="755" t="s">
        <v>752</v>
      </c>
      <c r="E1900" s="755">
        <v>0.20615</v>
      </c>
      <c r="F1900" s="793"/>
      <c r="G1900" s="757">
        <f t="shared" ref="G1900:G1902" si="203">TRUNC(E1900*F1900,2)</f>
        <v>0</v>
      </c>
    </row>
    <row r="1901" spans="1:7" ht="18" x14ac:dyDescent="0.2">
      <c r="A1901" s="752" t="s">
        <v>116</v>
      </c>
      <c r="B1901" s="753">
        <v>88310</v>
      </c>
      <c r="C1901" s="769" t="s">
        <v>704</v>
      </c>
      <c r="D1901" s="755" t="s">
        <v>95</v>
      </c>
      <c r="E1901" s="755">
        <v>0.28660000000000002</v>
      </c>
      <c r="F1901" s="793"/>
      <c r="G1901" s="757">
        <f t="shared" si="203"/>
        <v>0</v>
      </c>
    </row>
    <row r="1902" spans="1:7" ht="18" x14ac:dyDescent="0.2">
      <c r="A1902" s="752" t="s">
        <v>116</v>
      </c>
      <c r="B1902" s="753">
        <v>88316</v>
      </c>
      <c r="C1902" s="769" t="s">
        <v>674</v>
      </c>
      <c r="D1902" s="755" t="s">
        <v>95</v>
      </c>
      <c r="E1902" s="755">
        <v>4.6800000000000001E-2</v>
      </c>
      <c r="F1902" s="793"/>
      <c r="G1902" s="757">
        <f t="shared" si="203"/>
        <v>0</v>
      </c>
    </row>
    <row r="1903" spans="1:7" ht="18" x14ac:dyDescent="0.2">
      <c r="A1903" s="759" t="s">
        <v>147</v>
      </c>
      <c r="B1903" s="760"/>
      <c r="C1903" s="760"/>
      <c r="D1903" s="760"/>
      <c r="E1903" s="760"/>
      <c r="F1903" s="761"/>
      <c r="G1903" s="762">
        <f>SUM(G1900:G1902)</f>
        <v>0</v>
      </c>
    </row>
    <row r="1904" spans="1:7" ht="18" x14ac:dyDescent="0.2">
      <c r="A1904" s="781"/>
      <c r="B1904" s="748"/>
      <c r="C1904" s="748"/>
      <c r="D1904" s="748"/>
      <c r="E1904" s="748"/>
      <c r="F1904" s="756"/>
      <c r="G1904" s="782"/>
    </row>
    <row r="1905" spans="1:7" ht="54" x14ac:dyDescent="0.25">
      <c r="A1905" s="740" t="s">
        <v>198</v>
      </c>
      <c r="B1905" s="783" t="s">
        <v>1271</v>
      </c>
      <c r="C1905" s="765" t="s">
        <v>1272</v>
      </c>
      <c r="D1905" s="743" t="s">
        <v>837</v>
      </c>
      <c r="E1905" s="744"/>
      <c r="F1905" s="745"/>
      <c r="G1905" s="746">
        <f>G1911</f>
        <v>0</v>
      </c>
    </row>
    <row r="1906" spans="1:7" ht="18" x14ac:dyDescent="0.2">
      <c r="A1906" s="747"/>
      <c r="B1906" s="748"/>
      <c r="C1906" s="748"/>
      <c r="D1906" s="748"/>
      <c r="E1906" s="748"/>
      <c r="F1906" s="748"/>
      <c r="G1906" s="749"/>
    </row>
    <row r="1907" spans="1:7" ht="18" x14ac:dyDescent="0.2">
      <c r="A1907" s="750" t="s">
        <v>142</v>
      </c>
      <c r="B1907" s="751"/>
      <c r="C1907" s="748" t="s">
        <v>94</v>
      </c>
      <c r="D1907" s="748" t="s">
        <v>143</v>
      </c>
      <c r="E1907" s="748" t="s">
        <v>144</v>
      </c>
      <c r="F1907" s="748" t="s">
        <v>145</v>
      </c>
      <c r="G1907" s="749" t="s">
        <v>146</v>
      </c>
    </row>
    <row r="1908" spans="1:7" ht="18" x14ac:dyDescent="0.2">
      <c r="A1908" s="752" t="s">
        <v>648</v>
      </c>
      <c r="B1908" s="753">
        <v>7356</v>
      </c>
      <c r="C1908" s="769" t="s">
        <v>1701</v>
      </c>
      <c r="D1908" s="755" t="s">
        <v>752</v>
      </c>
      <c r="E1908" s="755">
        <v>0.20615</v>
      </c>
      <c r="F1908" s="793"/>
      <c r="G1908" s="757">
        <f t="shared" ref="G1908:G1910" si="204">TRUNC(E1908*F1908,2)</f>
        <v>0</v>
      </c>
    </row>
    <row r="1909" spans="1:7" ht="18" x14ac:dyDescent="0.2">
      <c r="A1909" s="752" t="s">
        <v>116</v>
      </c>
      <c r="B1909" s="753">
        <v>88310</v>
      </c>
      <c r="C1909" s="769" t="s">
        <v>704</v>
      </c>
      <c r="D1909" s="755" t="s">
        <v>95</v>
      </c>
      <c r="E1909" s="755">
        <v>0.28660000000000002</v>
      </c>
      <c r="F1909" s="793"/>
      <c r="G1909" s="757">
        <f t="shared" si="204"/>
        <v>0</v>
      </c>
    </row>
    <row r="1910" spans="1:7" ht="18" x14ac:dyDescent="0.2">
      <c r="A1910" s="752" t="s">
        <v>116</v>
      </c>
      <c r="B1910" s="753">
        <v>88316</v>
      </c>
      <c r="C1910" s="769" t="s">
        <v>674</v>
      </c>
      <c r="D1910" s="755" t="s">
        <v>95</v>
      </c>
      <c r="E1910" s="755">
        <v>4.6800000000000001E-2</v>
      </c>
      <c r="F1910" s="793"/>
      <c r="G1910" s="757">
        <f t="shared" si="204"/>
        <v>0</v>
      </c>
    </row>
    <row r="1911" spans="1:7" ht="18" x14ac:dyDescent="0.2">
      <c r="A1911" s="759" t="s">
        <v>147</v>
      </c>
      <c r="B1911" s="760"/>
      <c r="C1911" s="760"/>
      <c r="D1911" s="760"/>
      <c r="E1911" s="760"/>
      <c r="F1911" s="761"/>
      <c r="G1911" s="762">
        <f>SUM(G1908:G1910)</f>
        <v>0</v>
      </c>
    </row>
    <row r="1912" spans="1:7" ht="18" x14ac:dyDescent="0.2">
      <c r="A1912" s="781"/>
      <c r="B1912" s="748"/>
      <c r="C1912" s="748"/>
      <c r="D1912" s="748"/>
      <c r="E1912" s="748"/>
      <c r="F1912" s="756"/>
      <c r="G1912" s="782"/>
    </row>
    <row r="1913" spans="1:7" ht="18" x14ac:dyDescent="0.25">
      <c r="A1913" s="740" t="s">
        <v>198</v>
      </c>
      <c r="B1913" s="783" t="s">
        <v>1274</v>
      </c>
      <c r="C1913" s="765" t="s">
        <v>1275</v>
      </c>
      <c r="D1913" s="743" t="s">
        <v>837</v>
      </c>
      <c r="E1913" s="744"/>
      <c r="F1913" s="745"/>
      <c r="G1913" s="746">
        <f>G1917</f>
        <v>0</v>
      </c>
    </row>
    <row r="1914" spans="1:7" ht="18" x14ac:dyDescent="0.2">
      <c r="A1914" s="747"/>
      <c r="B1914" s="748"/>
      <c r="C1914" s="748"/>
      <c r="D1914" s="748"/>
      <c r="E1914" s="748"/>
      <c r="F1914" s="748"/>
      <c r="G1914" s="749"/>
    </row>
    <row r="1915" spans="1:7" ht="18" x14ac:dyDescent="0.2">
      <c r="A1915" s="750" t="s">
        <v>142</v>
      </c>
      <c r="B1915" s="751"/>
      <c r="C1915" s="748" t="s">
        <v>94</v>
      </c>
      <c r="D1915" s="748" t="s">
        <v>143</v>
      </c>
      <c r="E1915" s="748" t="s">
        <v>144</v>
      </c>
      <c r="F1915" s="748" t="s">
        <v>145</v>
      </c>
      <c r="G1915" s="749" t="s">
        <v>146</v>
      </c>
    </row>
    <row r="1916" spans="1:7" ht="18" x14ac:dyDescent="0.2">
      <c r="A1916" s="752" t="s">
        <v>116</v>
      </c>
      <c r="B1916" s="753">
        <v>88316</v>
      </c>
      <c r="C1916" s="769" t="s">
        <v>674</v>
      </c>
      <c r="D1916" s="755" t="s">
        <v>95</v>
      </c>
      <c r="E1916" s="755">
        <v>0.7</v>
      </c>
      <c r="F1916" s="793"/>
      <c r="G1916" s="757">
        <f t="shared" ref="G1916" si="205">TRUNC(E1916*F1916,2)</f>
        <v>0</v>
      </c>
    </row>
    <row r="1917" spans="1:7" ht="18" x14ac:dyDescent="0.2">
      <c r="A1917" s="759" t="s">
        <v>147</v>
      </c>
      <c r="B1917" s="760"/>
      <c r="C1917" s="760"/>
      <c r="D1917" s="760"/>
      <c r="E1917" s="760"/>
      <c r="F1917" s="761"/>
      <c r="G1917" s="762">
        <f>SUM(G1916:G1916)</f>
        <v>0</v>
      </c>
    </row>
    <row r="1918" spans="1:7" ht="18" x14ac:dyDescent="0.2">
      <c r="A1918" s="781"/>
      <c r="B1918" s="748"/>
      <c r="C1918" s="748"/>
      <c r="D1918" s="748"/>
      <c r="E1918" s="748"/>
      <c r="F1918" s="756"/>
      <c r="G1918" s="782"/>
    </row>
    <row r="1919" spans="1:7" ht="18" x14ac:dyDescent="0.25">
      <c r="A1919" s="740" t="s">
        <v>198</v>
      </c>
      <c r="B1919" s="783" t="s">
        <v>1276</v>
      </c>
      <c r="C1919" s="765" t="s">
        <v>1865</v>
      </c>
      <c r="D1919" s="743" t="s">
        <v>837</v>
      </c>
      <c r="E1919" s="744"/>
      <c r="F1919" s="745"/>
      <c r="G1919" s="746">
        <f>G1927</f>
        <v>0</v>
      </c>
    </row>
    <row r="1920" spans="1:7" ht="18" x14ac:dyDescent="0.2">
      <c r="A1920" s="747"/>
      <c r="B1920" s="748"/>
      <c r="C1920" s="748"/>
      <c r="D1920" s="748"/>
      <c r="E1920" s="748"/>
      <c r="F1920" s="748"/>
      <c r="G1920" s="749"/>
    </row>
    <row r="1921" spans="1:7" ht="18" x14ac:dyDescent="0.2">
      <c r="A1921" s="750" t="s">
        <v>142</v>
      </c>
      <c r="B1921" s="751"/>
      <c r="C1921" s="748" t="s">
        <v>94</v>
      </c>
      <c r="D1921" s="748" t="s">
        <v>143</v>
      </c>
      <c r="E1921" s="748" t="s">
        <v>144</v>
      </c>
      <c r="F1921" s="748" t="s">
        <v>145</v>
      </c>
      <c r="G1921" s="749" t="s">
        <v>146</v>
      </c>
    </row>
    <row r="1922" spans="1:7" ht="36" x14ac:dyDescent="0.2">
      <c r="A1922" s="752" t="s">
        <v>648</v>
      </c>
      <c r="B1922" s="753">
        <v>3</v>
      </c>
      <c r="C1922" s="769" t="s">
        <v>1866</v>
      </c>
      <c r="D1922" s="755" t="s">
        <v>752</v>
      </c>
      <c r="E1922" s="755">
        <v>0.05</v>
      </c>
      <c r="F1922" s="793"/>
      <c r="G1922" s="757">
        <f t="shared" ref="G1922:G1926" si="206">TRUNC(E1922*F1922,2)</f>
        <v>0</v>
      </c>
    </row>
    <row r="1923" spans="1:7" ht="18" x14ac:dyDescent="0.2">
      <c r="A1923" s="752" t="s">
        <v>648</v>
      </c>
      <c r="B1923" s="753">
        <v>44329</v>
      </c>
      <c r="C1923" s="769" t="s">
        <v>1867</v>
      </c>
      <c r="D1923" s="755" t="s">
        <v>752</v>
      </c>
      <c r="E1923" s="755">
        <v>0.02</v>
      </c>
      <c r="F1923" s="793"/>
      <c r="G1923" s="757">
        <f t="shared" si="206"/>
        <v>0</v>
      </c>
    </row>
    <row r="1924" spans="1:7" ht="18" x14ac:dyDescent="0.2">
      <c r="A1924" s="752" t="s">
        <v>648</v>
      </c>
      <c r="B1924" s="753">
        <v>5318</v>
      </c>
      <c r="C1924" s="769" t="s">
        <v>1704</v>
      </c>
      <c r="D1924" s="755" t="s">
        <v>752</v>
      </c>
      <c r="E1924" s="755">
        <v>1.1904700000000001E-2</v>
      </c>
      <c r="F1924" s="793"/>
      <c r="G1924" s="757">
        <f t="shared" si="206"/>
        <v>0</v>
      </c>
    </row>
    <row r="1925" spans="1:7" ht="18" x14ac:dyDescent="0.2">
      <c r="A1925" s="752" t="s">
        <v>648</v>
      </c>
      <c r="B1925" s="753">
        <v>13</v>
      </c>
      <c r="C1925" s="769" t="s">
        <v>1868</v>
      </c>
      <c r="D1925" s="755" t="s">
        <v>97</v>
      </c>
      <c r="E1925" s="755">
        <v>8.0000000000000002E-3</v>
      </c>
      <c r="F1925" s="793"/>
      <c r="G1925" s="757">
        <f t="shared" si="206"/>
        <v>0</v>
      </c>
    </row>
    <row r="1926" spans="1:7" ht="18" x14ac:dyDescent="0.2">
      <c r="A1926" s="752" t="s">
        <v>116</v>
      </c>
      <c r="B1926" s="753">
        <v>88316</v>
      </c>
      <c r="C1926" s="769" t="s">
        <v>674</v>
      </c>
      <c r="D1926" s="755" t="s">
        <v>95</v>
      </c>
      <c r="E1926" s="755">
        <v>0.3125</v>
      </c>
      <c r="F1926" s="793"/>
      <c r="G1926" s="757">
        <f t="shared" si="206"/>
        <v>0</v>
      </c>
    </row>
    <row r="1927" spans="1:7" ht="18" x14ac:dyDescent="0.2">
      <c r="A1927" s="759" t="s">
        <v>147</v>
      </c>
      <c r="B1927" s="760"/>
      <c r="C1927" s="760"/>
      <c r="D1927" s="760"/>
      <c r="E1927" s="760"/>
      <c r="F1927" s="761"/>
      <c r="G1927" s="762">
        <f>SUM(G1922:G1926)</f>
        <v>0</v>
      </c>
    </row>
    <row r="1928" spans="1:7" ht="18" x14ac:dyDescent="0.2">
      <c r="A1928" s="781"/>
      <c r="B1928" s="748"/>
      <c r="C1928" s="748"/>
      <c r="D1928" s="748"/>
      <c r="E1928" s="748"/>
      <c r="F1928" s="756"/>
      <c r="G1928" s="782"/>
    </row>
    <row r="1929" spans="1:7" ht="36" x14ac:dyDescent="0.25">
      <c r="A1929" s="740" t="s">
        <v>198</v>
      </c>
      <c r="B1929" s="783" t="s">
        <v>1278</v>
      </c>
      <c r="C1929" s="765" t="s">
        <v>1279</v>
      </c>
      <c r="D1929" s="743" t="s">
        <v>775</v>
      </c>
      <c r="E1929" s="744"/>
      <c r="F1929" s="745"/>
      <c r="G1929" s="746">
        <f>G1936</f>
        <v>0</v>
      </c>
    </row>
    <row r="1930" spans="1:7" ht="18" x14ac:dyDescent="0.2">
      <c r="A1930" s="747"/>
      <c r="B1930" s="748"/>
      <c r="C1930" s="748"/>
      <c r="D1930" s="748"/>
      <c r="E1930" s="748"/>
      <c r="F1930" s="748"/>
      <c r="G1930" s="749"/>
    </row>
    <row r="1931" spans="1:7" ht="18" x14ac:dyDescent="0.2">
      <c r="A1931" s="750" t="s">
        <v>142</v>
      </c>
      <c r="B1931" s="751"/>
      <c r="C1931" s="748" t="s">
        <v>94</v>
      </c>
      <c r="D1931" s="748" t="s">
        <v>143</v>
      </c>
      <c r="E1931" s="748" t="s">
        <v>144</v>
      </c>
      <c r="F1931" s="748" t="s">
        <v>145</v>
      </c>
      <c r="G1931" s="749" t="s">
        <v>146</v>
      </c>
    </row>
    <row r="1932" spans="1:7" ht="54" x14ac:dyDescent="0.2">
      <c r="A1932" s="752" t="s">
        <v>648</v>
      </c>
      <c r="B1932" s="753">
        <v>4350</v>
      </c>
      <c r="C1932" s="769" t="s">
        <v>1869</v>
      </c>
      <c r="D1932" s="755" t="s">
        <v>14</v>
      </c>
      <c r="E1932" s="755">
        <v>4</v>
      </c>
      <c r="F1932" s="793"/>
      <c r="G1932" s="757">
        <f t="shared" ref="G1932:G1935" si="207">TRUNC(E1932*F1932,2)</f>
        <v>0</v>
      </c>
    </row>
    <row r="1933" spans="1:7" ht="54" x14ac:dyDescent="0.2">
      <c r="A1933" s="752" t="s">
        <v>117</v>
      </c>
      <c r="B1933" s="753" t="s">
        <v>1909</v>
      </c>
      <c r="C1933" s="769" t="s">
        <v>1910</v>
      </c>
      <c r="D1933" s="755" t="s">
        <v>14</v>
      </c>
      <c r="E1933" s="755">
        <v>1</v>
      </c>
      <c r="F1933" s="793"/>
      <c r="G1933" s="757">
        <f t="shared" si="207"/>
        <v>0</v>
      </c>
    </row>
    <row r="1934" spans="1:7" ht="18" x14ac:dyDescent="0.2">
      <c r="A1934" s="752" t="s">
        <v>116</v>
      </c>
      <c r="B1934" s="753">
        <v>88242</v>
      </c>
      <c r="C1934" s="769" t="s">
        <v>1688</v>
      </c>
      <c r="D1934" s="755" t="s">
        <v>95</v>
      </c>
      <c r="E1934" s="755">
        <v>0.5</v>
      </c>
      <c r="F1934" s="793"/>
      <c r="G1934" s="757">
        <f t="shared" si="207"/>
        <v>0</v>
      </c>
    </row>
    <row r="1935" spans="1:7" ht="18" x14ac:dyDescent="0.2">
      <c r="A1935" s="752" t="s">
        <v>116</v>
      </c>
      <c r="B1935" s="753">
        <v>88309</v>
      </c>
      <c r="C1935" s="769" t="s">
        <v>672</v>
      </c>
      <c r="D1935" s="755" t="s">
        <v>95</v>
      </c>
      <c r="E1935" s="755">
        <v>0.5</v>
      </c>
      <c r="F1935" s="793"/>
      <c r="G1935" s="757">
        <f t="shared" si="207"/>
        <v>0</v>
      </c>
    </row>
    <row r="1936" spans="1:7" ht="18" x14ac:dyDescent="0.2">
      <c r="A1936" s="759" t="s">
        <v>147</v>
      </c>
      <c r="B1936" s="760"/>
      <c r="C1936" s="760"/>
      <c r="D1936" s="760"/>
      <c r="E1936" s="760"/>
      <c r="F1936" s="761"/>
      <c r="G1936" s="762">
        <f>SUM(G1932:G1935)</f>
        <v>0</v>
      </c>
    </row>
    <row r="1937" spans="1:7" ht="18" x14ac:dyDescent="0.2">
      <c r="A1937" s="781"/>
      <c r="B1937" s="748"/>
      <c r="C1937" s="748"/>
      <c r="D1937" s="748"/>
      <c r="E1937" s="748"/>
      <c r="F1937" s="756"/>
      <c r="G1937" s="782"/>
    </row>
    <row r="1938" spans="1:7" ht="36" x14ac:dyDescent="0.25">
      <c r="A1938" s="740" t="s">
        <v>198</v>
      </c>
      <c r="B1938" s="783" t="s">
        <v>1621</v>
      </c>
      <c r="C1938" s="765" t="s">
        <v>1622</v>
      </c>
      <c r="D1938" s="743" t="s">
        <v>775</v>
      </c>
      <c r="E1938" s="744"/>
      <c r="F1938" s="745"/>
      <c r="G1938" s="746">
        <f>G1945</f>
        <v>0</v>
      </c>
    </row>
    <row r="1939" spans="1:7" ht="18" x14ac:dyDescent="0.2">
      <c r="A1939" s="747"/>
      <c r="B1939" s="748"/>
      <c r="C1939" s="748"/>
      <c r="D1939" s="748"/>
      <c r="E1939" s="748"/>
      <c r="F1939" s="748"/>
      <c r="G1939" s="749"/>
    </row>
    <row r="1940" spans="1:7" ht="18" x14ac:dyDescent="0.2">
      <c r="A1940" s="750" t="s">
        <v>142</v>
      </c>
      <c r="B1940" s="751"/>
      <c r="C1940" s="748" t="s">
        <v>94</v>
      </c>
      <c r="D1940" s="748" t="s">
        <v>143</v>
      </c>
      <c r="E1940" s="748" t="s">
        <v>144</v>
      </c>
      <c r="F1940" s="748" t="s">
        <v>145</v>
      </c>
      <c r="G1940" s="749" t="s">
        <v>146</v>
      </c>
    </row>
    <row r="1941" spans="1:7" ht="36" x14ac:dyDescent="0.2">
      <c r="A1941" s="752" t="s">
        <v>648</v>
      </c>
      <c r="B1941" s="753" t="s">
        <v>1870</v>
      </c>
      <c r="C1941" s="769" t="s">
        <v>1871</v>
      </c>
      <c r="D1941" s="755" t="s">
        <v>14</v>
      </c>
      <c r="E1941" s="755">
        <v>1</v>
      </c>
      <c r="F1941" s="793"/>
      <c r="G1941" s="757">
        <f t="shared" ref="G1941:G1944" si="208">TRUNC(E1941*F1941,2)</f>
        <v>0</v>
      </c>
    </row>
    <row r="1942" spans="1:7" ht="54" x14ac:dyDescent="0.2">
      <c r="A1942" s="752" t="s">
        <v>648</v>
      </c>
      <c r="B1942" s="753" t="s">
        <v>726</v>
      </c>
      <c r="C1942" s="769" t="s">
        <v>1796</v>
      </c>
      <c r="D1942" s="755" t="s">
        <v>14</v>
      </c>
      <c r="E1942" s="755">
        <v>4</v>
      </c>
      <c r="F1942" s="793"/>
      <c r="G1942" s="757">
        <f t="shared" si="208"/>
        <v>0</v>
      </c>
    </row>
    <row r="1943" spans="1:7" ht="18" x14ac:dyDescent="0.2">
      <c r="A1943" s="752" t="s">
        <v>116</v>
      </c>
      <c r="B1943" s="753" t="s">
        <v>715</v>
      </c>
      <c r="C1943" s="769" t="s">
        <v>716</v>
      </c>
      <c r="D1943" s="755" t="s">
        <v>95</v>
      </c>
      <c r="E1943" s="755">
        <v>0.3</v>
      </c>
      <c r="F1943" s="793"/>
      <c r="G1943" s="757">
        <f t="shared" si="208"/>
        <v>0</v>
      </c>
    </row>
    <row r="1944" spans="1:7" ht="18" x14ac:dyDescent="0.2">
      <c r="A1944" s="752" t="s">
        <v>116</v>
      </c>
      <c r="B1944" s="753" t="s">
        <v>711</v>
      </c>
      <c r="C1944" s="769" t="s">
        <v>712</v>
      </c>
      <c r="D1944" s="755" t="s">
        <v>95</v>
      </c>
      <c r="E1944" s="755">
        <v>0.3</v>
      </c>
      <c r="F1944" s="793"/>
      <c r="G1944" s="757">
        <f t="shared" si="208"/>
        <v>0</v>
      </c>
    </row>
    <row r="1945" spans="1:7" ht="18" x14ac:dyDescent="0.2">
      <c r="A1945" s="759" t="s">
        <v>147</v>
      </c>
      <c r="B1945" s="760"/>
      <c r="C1945" s="760"/>
      <c r="D1945" s="760"/>
      <c r="E1945" s="760"/>
      <c r="F1945" s="761"/>
      <c r="G1945" s="762">
        <f>SUM(G1941:G1944)</f>
        <v>0</v>
      </c>
    </row>
    <row r="1946" spans="1:7" ht="18" x14ac:dyDescent="0.2">
      <c r="A1946" s="781"/>
      <c r="B1946" s="748"/>
      <c r="C1946" s="748"/>
      <c r="D1946" s="748"/>
      <c r="E1946" s="748"/>
      <c r="F1946" s="756"/>
      <c r="G1946" s="782"/>
    </row>
    <row r="1947" spans="1:7" ht="36" x14ac:dyDescent="0.25">
      <c r="A1947" s="740" t="s">
        <v>198</v>
      </c>
      <c r="B1947" s="783" t="s">
        <v>1624</v>
      </c>
      <c r="C1947" s="765" t="s">
        <v>1625</v>
      </c>
      <c r="D1947" s="743" t="s">
        <v>775</v>
      </c>
      <c r="E1947" s="744"/>
      <c r="F1947" s="745"/>
      <c r="G1947" s="746">
        <f>G1954</f>
        <v>0</v>
      </c>
    </row>
    <row r="1948" spans="1:7" ht="18" x14ac:dyDescent="0.2">
      <c r="A1948" s="747"/>
      <c r="B1948" s="748"/>
      <c r="C1948" s="748"/>
      <c r="D1948" s="748"/>
      <c r="E1948" s="748"/>
      <c r="F1948" s="748"/>
      <c r="G1948" s="749"/>
    </row>
    <row r="1949" spans="1:7" ht="18" x14ac:dyDescent="0.2">
      <c r="A1949" s="750" t="s">
        <v>142</v>
      </c>
      <c r="B1949" s="751"/>
      <c r="C1949" s="748" t="s">
        <v>94</v>
      </c>
      <c r="D1949" s="748" t="s">
        <v>143</v>
      </c>
      <c r="E1949" s="748" t="s">
        <v>144</v>
      </c>
      <c r="F1949" s="748" t="s">
        <v>145</v>
      </c>
      <c r="G1949" s="749" t="s">
        <v>146</v>
      </c>
    </row>
    <row r="1950" spans="1:7" ht="36" x14ac:dyDescent="0.2">
      <c r="A1950" s="752" t="s">
        <v>648</v>
      </c>
      <c r="B1950" s="753" t="s">
        <v>1872</v>
      </c>
      <c r="C1950" s="769" t="s">
        <v>1873</v>
      </c>
      <c r="D1950" s="755" t="s">
        <v>14</v>
      </c>
      <c r="E1950" s="755">
        <v>1</v>
      </c>
      <c r="F1950" s="793"/>
      <c r="G1950" s="757">
        <f t="shared" ref="G1950:G1953" si="209">TRUNC(E1950*F1950,2)</f>
        <v>0</v>
      </c>
    </row>
    <row r="1951" spans="1:7" ht="54" x14ac:dyDescent="0.2">
      <c r="A1951" s="752" t="s">
        <v>648</v>
      </c>
      <c r="B1951" s="753" t="s">
        <v>726</v>
      </c>
      <c r="C1951" s="769" t="s">
        <v>1796</v>
      </c>
      <c r="D1951" s="755" t="s">
        <v>14</v>
      </c>
      <c r="E1951" s="755">
        <v>4</v>
      </c>
      <c r="F1951" s="793"/>
      <c r="G1951" s="757">
        <f t="shared" si="209"/>
        <v>0</v>
      </c>
    </row>
    <row r="1952" spans="1:7" ht="18" x14ac:dyDescent="0.2">
      <c r="A1952" s="752" t="s">
        <v>116</v>
      </c>
      <c r="B1952" s="753" t="s">
        <v>715</v>
      </c>
      <c r="C1952" s="769" t="s">
        <v>716</v>
      </c>
      <c r="D1952" s="755" t="s">
        <v>95</v>
      </c>
      <c r="E1952" s="755">
        <v>0.3</v>
      </c>
      <c r="F1952" s="793"/>
      <c r="G1952" s="757">
        <f t="shared" si="209"/>
        <v>0</v>
      </c>
    </row>
    <row r="1953" spans="1:7" ht="18" x14ac:dyDescent="0.2">
      <c r="A1953" s="752" t="s">
        <v>116</v>
      </c>
      <c r="B1953" s="753" t="s">
        <v>711</v>
      </c>
      <c r="C1953" s="769" t="s">
        <v>712</v>
      </c>
      <c r="D1953" s="755" t="s">
        <v>95</v>
      </c>
      <c r="E1953" s="755">
        <v>0.3</v>
      </c>
      <c r="F1953" s="793"/>
      <c r="G1953" s="757">
        <f t="shared" si="209"/>
        <v>0</v>
      </c>
    </row>
    <row r="1954" spans="1:7" ht="18" x14ac:dyDescent="0.2">
      <c r="A1954" s="759" t="s">
        <v>147</v>
      </c>
      <c r="B1954" s="760"/>
      <c r="C1954" s="760"/>
      <c r="D1954" s="760"/>
      <c r="E1954" s="760"/>
      <c r="F1954" s="761"/>
      <c r="G1954" s="762">
        <f>SUM(G1950:G1953)</f>
        <v>0</v>
      </c>
    </row>
    <row r="1955" spans="1:7" ht="18" x14ac:dyDescent="0.2">
      <c r="A1955" s="781"/>
      <c r="B1955" s="748"/>
      <c r="C1955" s="748"/>
      <c r="D1955" s="748"/>
      <c r="E1955" s="748"/>
      <c r="F1955" s="756"/>
      <c r="G1955" s="782"/>
    </row>
    <row r="1956" spans="1:7" ht="36" x14ac:dyDescent="0.25">
      <c r="A1956" s="740" t="s">
        <v>198</v>
      </c>
      <c r="B1956" s="783" t="s">
        <v>1571</v>
      </c>
      <c r="C1956" s="765" t="s">
        <v>1572</v>
      </c>
      <c r="D1956" s="743" t="s">
        <v>837</v>
      </c>
      <c r="E1956" s="744"/>
      <c r="F1956" s="745"/>
      <c r="G1956" s="746">
        <f>G1965</f>
        <v>0</v>
      </c>
    </row>
    <row r="1957" spans="1:7" ht="18" x14ac:dyDescent="0.2">
      <c r="A1957" s="747"/>
      <c r="B1957" s="748"/>
      <c r="C1957" s="748"/>
      <c r="D1957" s="748"/>
      <c r="E1957" s="748"/>
      <c r="F1957" s="748"/>
      <c r="G1957" s="749"/>
    </row>
    <row r="1958" spans="1:7" ht="18" x14ac:dyDescent="0.2">
      <c r="A1958" s="750" t="s">
        <v>142</v>
      </c>
      <c r="B1958" s="751"/>
      <c r="C1958" s="748" t="s">
        <v>94</v>
      </c>
      <c r="D1958" s="748" t="s">
        <v>143</v>
      </c>
      <c r="E1958" s="748" t="s">
        <v>144</v>
      </c>
      <c r="F1958" s="748" t="s">
        <v>145</v>
      </c>
      <c r="G1958" s="749" t="s">
        <v>146</v>
      </c>
    </row>
    <row r="1959" spans="1:7" ht="18" x14ac:dyDescent="0.2">
      <c r="A1959" s="752" t="s">
        <v>648</v>
      </c>
      <c r="B1959" s="753" t="s">
        <v>705</v>
      </c>
      <c r="C1959" s="769" t="s">
        <v>1575</v>
      </c>
      <c r="D1959" s="755" t="s">
        <v>752</v>
      </c>
      <c r="E1959" s="755">
        <v>6.4000000000000001E-2</v>
      </c>
      <c r="F1959" s="793"/>
      <c r="G1959" s="757">
        <f t="shared" ref="G1959:G1964" si="210">TRUNC(E1959*F1959,2)</f>
        <v>0</v>
      </c>
    </row>
    <row r="1960" spans="1:7" ht="18" x14ac:dyDescent="0.2">
      <c r="A1960" s="752" t="s">
        <v>648</v>
      </c>
      <c r="B1960" s="753" t="s">
        <v>1576</v>
      </c>
      <c r="C1960" s="769" t="s">
        <v>1577</v>
      </c>
      <c r="D1960" s="755" t="s">
        <v>14</v>
      </c>
      <c r="E1960" s="755">
        <v>0.01</v>
      </c>
      <c r="F1960" s="793"/>
      <c r="G1960" s="757">
        <f t="shared" si="210"/>
        <v>0</v>
      </c>
    </row>
    <row r="1961" spans="1:7" ht="18" x14ac:dyDescent="0.2">
      <c r="A1961" s="752" t="s">
        <v>648</v>
      </c>
      <c r="B1961" s="753" t="s">
        <v>1578</v>
      </c>
      <c r="C1961" s="769" t="s">
        <v>1579</v>
      </c>
      <c r="D1961" s="755" t="s">
        <v>752</v>
      </c>
      <c r="E1961" s="755">
        <v>0.2016</v>
      </c>
      <c r="F1961" s="793"/>
      <c r="G1961" s="757">
        <f t="shared" si="210"/>
        <v>0</v>
      </c>
    </row>
    <row r="1962" spans="1:7" ht="18" x14ac:dyDescent="0.2">
      <c r="A1962" s="752" t="s">
        <v>648</v>
      </c>
      <c r="B1962" s="753" t="s">
        <v>706</v>
      </c>
      <c r="C1962" s="769" t="s">
        <v>1580</v>
      </c>
      <c r="D1962" s="755" t="s">
        <v>752</v>
      </c>
      <c r="E1962" s="755">
        <v>0.32200000000000001</v>
      </c>
      <c r="F1962" s="793"/>
      <c r="G1962" s="757">
        <f t="shared" si="210"/>
        <v>0</v>
      </c>
    </row>
    <row r="1963" spans="1:7" ht="18" x14ac:dyDescent="0.2">
      <c r="A1963" s="752" t="s">
        <v>116</v>
      </c>
      <c r="B1963" s="753" t="s">
        <v>703</v>
      </c>
      <c r="C1963" s="769" t="s">
        <v>704</v>
      </c>
      <c r="D1963" s="755" t="s">
        <v>95</v>
      </c>
      <c r="E1963" s="755">
        <v>0.27500000000000002</v>
      </c>
      <c r="F1963" s="793"/>
      <c r="G1963" s="757">
        <f t="shared" si="210"/>
        <v>0</v>
      </c>
    </row>
    <row r="1964" spans="1:7" ht="18" x14ac:dyDescent="0.2">
      <c r="A1964" s="752" t="s">
        <v>116</v>
      </c>
      <c r="B1964" s="753" t="s">
        <v>673</v>
      </c>
      <c r="C1964" s="769" t="s">
        <v>674</v>
      </c>
      <c r="D1964" s="755" t="s">
        <v>95</v>
      </c>
      <c r="E1964" s="755">
        <v>0.115</v>
      </c>
      <c r="F1964" s="793"/>
      <c r="G1964" s="757">
        <f t="shared" si="210"/>
        <v>0</v>
      </c>
    </row>
    <row r="1965" spans="1:7" ht="18" x14ac:dyDescent="0.2">
      <c r="A1965" s="759" t="s">
        <v>147</v>
      </c>
      <c r="B1965" s="760"/>
      <c r="C1965" s="760"/>
      <c r="D1965" s="760"/>
      <c r="E1965" s="760"/>
      <c r="F1965" s="761"/>
      <c r="G1965" s="762">
        <f>SUM(G1959:G1964)</f>
        <v>0</v>
      </c>
    </row>
    <row r="1966" spans="1:7" ht="18" x14ac:dyDescent="0.2">
      <c r="A1966" s="781"/>
      <c r="B1966" s="748"/>
      <c r="C1966" s="748"/>
      <c r="D1966" s="748"/>
      <c r="E1966" s="748"/>
      <c r="F1966" s="756"/>
      <c r="G1966" s="782"/>
    </row>
    <row r="1967" spans="1:7" ht="36" x14ac:dyDescent="0.25">
      <c r="A1967" s="740" t="s">
        <v>198</v>
      </c>
      <c r="B1967" s="783" t="s">
        <v>1555</v>
      </c>
      <c r="C1967" s="765" t="s">
        <v>500</v>
      </c>
      <c r="D1967" s="743" t="s">
        <v>775</v>
      </c>
      <c r="E1967" s="744"/>
      <c r="F1967" s="745"/>
      <c r="G1967" s="746">
        <f>G1975</f>
        <v>0</v>
      </c>
    </row>
    <row r="1968" spans="1:7" ht="18" x14ac:dyDescent="0.2">
      <c r="A1968" s="747"/>
      <c r="B1968" s="748"/>
      <c r="C1968" s="748"/>
      <c r="D1968" s="748"/>
      <c r="E1968" s="748"/>
      <c r="F1968" s="748"/>
      <c r="G1968" s="749"/>
    </row>
    <row r="1969" spans="1:7" ht="18" x14ac:dyDescent="0.2">
      <c r="A1969" s="750" t="s">
        <v>142</v>
      </c>
      <c r="B1969" s="751"/>
      <c r="C1969" s="748" t="s">
        <v>94</v>
      </c>
      <c r="D1969" s="748" t="s">
        <v>143</v>
      </c>
      <c r="E1969" s="748" t="s">
        <v>144</v>
      </c>
      <c r="F1969" s="748" t="s">
        <v>145</v>
      </c>
      <c r="G1969" s="749" t="s">
        <v>146</v>
      </c>
    </row>
    <row r="1970" spans="1:7" ht="36" x14ac:dyDescent="0.2">
      <c r="A1970" s="752" t="s">
        <v>116</v>
      </c>
      <c r="B1970" s="753">
        <v>88267</v>
      </c>
      <c r="C1970" s="769" t="s">
        <v>670</v>
      </c>
      <c r="D1970" s="755" t="s">
        <v>95</v>
      </c>
      <c r="E1970" s="755">
        <v>4.4385000000000003</v>
      </c>
      <c r="F1970" s="793"/>
      <c r="G1970" s="757">
        <f t="shared" ref="G1970:G1974" si="211">TRUNC(E1970*F1970,2)</f>
        <v>0</v>
      </c>
    </row>
    <row r="1971" spans="1:7" ht="36" x14ac:dyDescent="0.2">
      <c r="A1971" s="752" t="s">
        <v>116</v>
      </c>
      <c r="B1971" s="753">
        <v>88248</v>
      </c>
      <c r="C1971" s="769" t="s">
        <v>668</v>
      </c>
      <c r="D1971" s="755" t="s">
        <v>95</v>
      </c>
      <c r="E1971" s="755">
        <v>4.4385000000000003</v>
      </c>
      <c r="F1971" s="793"/>
      <c r="G1971" s="757">
        <f t="shared" si="211"/>
        <v>0</v>
      </c>
    </row>
    <row r="1972" spans="1:7" ht="36" x14ac:dyDescent="0.2">
      <c r="A1972" s="752" t="s">
        <v>648</v>
      </c>
      <c r="B1972" s="753">
        <v>10924</v>
      </c>
      <c r="C1972" s="769" t="s">
        <v>1556</v>
      </c>
      <c r="D1972" s="755" t="s">
        <v>14</v>
      </c>
      <c r="E1972" s="755">
        <v>1</v>
      </c>
      <c r="F1972" s="793"/>
      <c r="G1972" s="757">
        <f t="shared" si="211"/>
        <v>0</v>
      </c>
    </row>
    <row r="1973" spans="1:7" ht="18" x14ac:dyDescent="0.2">
      <c r="A1973" s="752" t="s">
        <v>648</v>
      </c>
      <c r="B1973" s="753">
        <v>7307</v>
      </c>
      <c r="C1973" s="769" t="s">
        <v>1557</v>
      </c>
      <c r="D1973" s="755" t="s">
        <v>752</v>
      </c>
      <c r="E1973" s="755">
        <v>3.9399999999999998E-2</v>
      </c>
      <c r="F1973" s="793"/>
      <c r="G1973" s="757">
        <f t="shared" si="211"/>
        <v>0</v>
      </c>
    </row>
    <row r="1974" spans="1:7" ht="18" x14ac:dyDescent="0.2">
      <c r="A1974" s="752" t="s">
        <v>648</v>
      </c>
      <c r="B1974" s="753">
        <v>3148</v>
      </c>
      <c r="C1974" s="769" t="s">
        <v>1558</v>
      </c>
      <c r="D1974" s="755" t="s">
        <v>14</v>
      </c>
      <c r="E1974" s="755">
        <v>0.1661</v>
      </c>
      <c r="F1974" s="793"/>
      <c r="G1974" s="757">
        <f t="shared" si="211"/>
        <v>0</v>
      </c>
    </row>
    <row r="1975" spans="1:7" ht="18" x14ac:dyDescent="0.2">
      <c r="A1975" s="759" t="s">
        <v>147</v>
      </c>
      <c r="B1975" s="760"/>
      <c r="C1975" s="760"/>
      <c r="D1975" s="760"/>
      <c r="E1975" s="760"/>
      <c r="F1975" s="761"/>
      <c r="G1975" s="762">
        <f>SUM(G1970:G1974)</f>
        <v>0</v>
      </c>
    </row>
    <row r="1976" spans="1:7" ht="18" x14ac:dyDescent="0.2">
      <c r="A1976" s="781"/>
      <c r="B1976" s="748"/>
      <c r="C1976" s="748"/>
      <c r="D1976" s="748"/>
      <c r="E1976" s="748"/>
      <c r="F1976" s="756"/>
      <c r="G1976" s="782"/>
    </row>
    <row r="1977" spans="1:7" ht="36" x14ac:dyDescent="0.25">
      <c r="A1977" s="740" t="s">
        <v>198</v>
      </c>
      <c r="B1977" s="783" t="s">
        <v>1952</v>
      </c>
      <c r="C1977" s="765" t="s">
        <v>1965</v>
      </c>
      <c r="D1977" s="743" t="s">
        <v>775</v>
      </c>
      <c r="E1977" s="744"/>
      <c r="F1977" s="745"/>
      <c r="G1977" s="746">
        <f>G1988</f>
        <v>0</v>
      </c>
    </row>
    <row r="1978" spans="1:7" ht="18" x14ac:dyDescent="0.2">
      <c r="A1978" s="747"/>
      <c r="B1978" s="748"/>
      <c r="C1978" s="748"/>
      <c r="D1978" s="748"/>
      <c r="E1978" s="748"/>
      <c r="F1978" s="748"/>
      <c r="G1978" s="749"/>
    </row>
    <row r="1979" spans="1:7" ht="18" x14ac:dyDescent="0.2">
      <c r="A1979" s="750" t="s">
        <v>142</v>
      </c>
      <c r="B1979" s="751"/>
      <c r="C1979" s="748" t="s">
        <v>94</v>
      </c>
      <c r="D1979" s="748" t="s">
        <v>143</v>
      </c>
      <c r="E1979" s="748" t="s">
        <v>144</v>
      </c>
      <c r="F1979" s="748" t="s">
        <v>145</v>
      </c>
      <c r="G1979" s="749" t="s">
        <v>146</v>
      </c>
    </row>
    <row r="1980" spans="1:7" ht="36" x14ac:dyDescent="0.2">
      <c r="A1980" s="752" t="s">
        <v>117</v>
      </c>
      <c r="B1980" s="753" t="s">
        <v>1966</v>
      </c>
      <c r="C1980" s="769" t="s">
        <v>1967</v>
      </c>
      <c r="D1980" s="755" t="s">
        <v>753</v>
      </c>
      <c r="E1980" s="755">
        <v>1</v>
      </c>
      <c r="F1980" s="793"/>
      <c r="G1980" s="757">
        <f t="shared" ref="G1980:G1987" si="212">TRUNC(E1980*F1980,2)</f>
        <v>0</v>
      </c>
    </row>
    <row r="1981" spans="1:7" ht="54" x14ac:dyDescent="0.2">
      <c r="A1981" s="752" t="s">
        <v>648</v>
      </c>
      <c r="B1981" s="753" t="s">
        <v>1968</v>
      </c>
      <c r="C1981" s="769" t="s">
        <v>1649</v>
      </c>
      <c r="D1981" s="755" t="s">
        <v>14</v>
      </c>
      <c r="E1981" s="755">
        <v>9</v>
      </c>
      <c r="F1981" s="793"/>
      <c r="G1981" s="757">
        <f t="shared" si="212"/>
        <v>0</v>
      </c>
    </row>
    <row r="1982" spans="1:7" ht="36" x14ac:dyDescent="0.2">
      <c r="A1982" s="752" t="s">
        <v>648</v>
      </c>
      <c r="B1982" s="753" t="s">
        <v>1969</v>
      </c>
      <c r="C1982" s="769" t="s">
        <v>1970</v>
      </c>
      <c r="D1982" s="755" t="s">
        <v>14</v>
      </c>
      <c r="E1982" s="755">
        <v>6</v>
      </c>
      <c r="F1982" s="793"/>
      <c r="G1982" s="757">
        <f t="shared" si="212"/>
        <v>0</v>
      </c>
    </row>
    <row r="1983" spans="1:7" ht="54" x14ac:dyDescent="0.2">
      <c r="A1983" s="752" t="s">
        <v>648</v>
      </c>
      <c r="B1983" s="753" t="s">
        <v>1971</v>
      </c>
      <c r="C1983" s="769" t="s">
        <v>1972</v>
      </c>
      <c r="D1983" s="755" t="s">
        <v>14</v>
      </c>
      <c r="E1983" s="755">
        <v>4</v>
      </c>
      <c r="F1983" s="793"/>
      <c r="G1983" s="757">
        <f t="shared" si="212"/>
        <v>0</v>
      </c>
    </row>
    <row r="1984" spans="1:7" ht="36" x14ac:dyDescent="0.2">
      <c r="A1984" s="752" t="s">
        <v>648</v>
      </c>
      <c r="B1984" s="753" t="s">
        <v>1973</v>
      </c>
      <c r="C1984" s="769" t="s">
        <v>1851</v>
      </c>
      <c r="D1984" s="755" t="s">
        <v>14</v>
      </c>
      <c r="E1984" s="755">
        <v>2</v>
      </c>
      <c r="F1984" s="793"/>
      <c r="G1984" s="757">
        <f t="shared" si="212"/>
        <v>0</v>
      </c>
    </row>
    <row r="1985" spans="1:7" ht="54" x14ac:dyDescent="0.2">
      <c r="A1985" s="752" t="s">
        <v>648</v>
      </c>
      <c r="B1985" s="753" t="s">
        <v>1974</v>
      </c>
      <c r="C1985" s="769" t="s">
        <v>1975</v>
      </c>
      <c r="D1985" s="755" t="s">
        <v>14</v>
      </c>
      <c r="E1985" s="755">
        <v>10</v>
      </c>
      <c r="F1985" s="793"/>
      <c r="G1985" s="757">
        <f t="shared" si="212"/>
        <v>0</v>
      </c>
    </row>
    <row r="1986" spans="1:7" ht="36" x14ac:dyDescent="0.2">
      <c r="A1986" s="752" t="s">
        <v>116</v>
      </c>
      <c r="B1986" s="753" t="s">
        <v>1976</v>
      </c>
      <c r="C1986" s="769" t="s">
        <v>699</v>
      </c>
      <c r="D1986" s="755" t="s">
        <v>95</v>
      </c>
      <c r="E1986" s="755">
        <v>2.6335000000000002</v>
      </c>
      <c r="F1986" s="793"/>
      <c r="G1986" s="757">
        <f t="shared" si="212"/>
        <v>0</v>
      </c>
    </row>
    <row r="1987" spans="1:7" ht="36" x14ac:dyDescent="0.2">
      <c r="A1987" s="752" t="s">
        <v>116</v>
      </c>
      <c r="B1987" s="753" t="s">
        <v>1977</v>
      </c>
      <c r="C1987" s="769" t="s">
        <v>1978</v>
      </c>
      <c r="D1987" s="755" t="s">
        <v>95</v>
      </c>
      <c r="E1987" s="755">
        <v>2.6335000000000002</v>
      </c>
      <c r="F1987" s="793"/>
      <c r="G1987" s="757">
        <f t="shared" si="212"/>
        <v>0</v>
      </c>
    </row>
    <row r="1988" spans="1:7" ht="18" x14ac:dyDescent="0.2">
      <c r="A1988" s="759" t="s">
        <v>147</v>
      </c>
      <c r="B1988" s="760"/>
      <c r="C1988" s="760"/>
      <c r="D1988" s="760"/>
      <c r="E1988" s="760"/>
      <c r="F1988" s="761"/>
      <c r="G1988" s="762">
        <f>SUM(G1980:G1987)</f>
        <v>0</v>
      </c>
    </row>
    <row r="1989" spans="1:7" ht="18" x14ac:dyDescent="0.2">
      <c r="A1989" s="781"/>
      <c r="B1989" s="748"/>
      <c r="C1989" s="748"/>
      <c r="D1989" s="748"/>
      <c r="E1989" s="748"/>
      <c r="F1989" s="756"/>
      <c r="G1989" s="782"/>
    </row>
    <row r="1990" spans="1:7" ht="54" x14ac:dyDescent="0.25">
      <c r="A1990" s="740" t="s">
        <v>198</v>
      </c>
      <c r="B1990" s="783" t="s">
        <v>1985</v>
      </c>
      <c r="C1990" s="765" t="s">
        <v>1986</v>
      </c>
      <c r="D1990" s="743" t="s">
        <v>96</v>
      </c>
      <c r="E1990" s="744"/>
      <c r="F1990" s="745"/>
      <c r="G1990" s="746">
        <f>G1999</f>
        <v>0</v>
      </c>
    </row>
    <row r="1991" spans="1:7" ht="18" x14ac:dyDescent="0.2">
      <c r="A1991" s="747"/>
      <c r="B1991" s="748"/>
      <c r="C1991" s="748"/>
      <c r="D1991" s="748"/>
      <c r="E1991" s="748"/>
      <c r="F1991" s="748"/>
      <c r="G1991" s="749"/>
    </row>
    <row r="1992" spans="1:7" ht="18" x14ac:dyDescent="0.2">
      <c r="A1992" s="750" t="s">
        <v>142</v>
      </c>
      <c r="B1992" s="751"/>
      <c r="C1992" s="748" t="s">
        <v>94</v>
      </c>
      <c r="D1992" s="748" t="s">
        <v>143</v>
      </c>
      <c r="E1992" s="748" t="s">
        <v>144</v>
      </c>
      <c r="F1992" s="748" t="s">
        <v>145</v>
      </c>
      <c r="G1992" s="749" t="s">
        <v>146</v>
      </c>
    </row>
    <row r="1993" spans="1:7" ht="18" x14ac:dyDescent="0.2">
      <c r="A1993" s="752" t="s">
        <v>116</v>
      </c>
      <c r="B1993" s="753">
        <v>88309</v>
      </c>
      <c r="C1993" s="769" t="s">
        <v>672</v>
      </c>
      <c r="D1993" s="755" t="s">
        <v>95</v>
      </c>
      <c r="E1993" s="755">
        <v>0.33400000000000002</v>
      </c>
      <c r="F1993" s="793"/>
      <c r="G1993" s="757">
        <f t="shared" ref="G1993:G1998" si="213">TRUNC(E1993*F1993,2)</f>
        <v>0</v>
      </c>
    </row>
    <row r="1994" spans="1:7" ht="18" x14ac:dyDescent="0.2">
      <c r="A1994" s="752" t="s">
        <v>116</v>
      </c>
      <c r="B1994" s="753">
        <v>88309</v>
      </c>
      <c r="C1994" s="769" t="s">
        <v>672</v>
      </c>
      <c r="D1994" s="755" t="s">
        <v>95</v>
      </c>
      <c r="E1994" s="755">
        <v>0.501</v>
      </c>
      <c r="F1994" s="793"/>
      <c r="G1994" s="757">
        <f t="shared" si="213"/>
        <v>0</v>
      </c>
    </row>
    <row r="1995" spans="1:7" ht="54" x14ac:dyDescent="0.2">
      <c r="A1995" s="752" t="s">
        <v>116</v>
      </c>
      <c r="B1995" s="753">
        <v>90587</v>
      </c>
      <c r="C1995" s="769" t="s">
        <v>1628</v>
      </c>
      <c r="D1995" s="755" t="s">
        <v>696</v>
      </c>
      <c r="E1995" s="755">
        <v>7.4999999999999997E-3</v>
      </c>
      <c r="F1995" s="793"/>
      <c r="G1995" s="757">
        <f t="shared" si="213"/>
        <v>0</v>
      </c>
    </row>
    <row r="1996" spans="1:7" ht="54" x14ac:dyDescent="0.2">
      <c r="A1996" s="752" t="s">
        <v>116</v>
      </c>
      <c r="B1996" s="753">
        <v>90586</v>
      </c>
      <c r="C1996" s="769" t="s">
        <v>1629</v>
      </c>
      <c r="D1996" s="755" t="s">
        <v>687</v>
      </c>
      <c r="E1996" s="755">
        <v>9.1999999999999998E-2</v>
      </c>
      <c r="F1996" s="793"/>
      <c r="G1996" s="757">
        <f t="shared" si="213"/>
        <v>0</v>
      </c>
    </row>
    <row r="1997" spans="1:7" ht="54" x14ac:dyDescent="0.2">
      <c r="A1997" s="752" t="s">
        <v>648</v>
      </c>
      <c r="B1997" s="753">
        <v>34495</v>
      </c>
      <c r="C1997" s="769" t="s">
        <v>2117</v>
      </c>
      <c r="D1997" s="755" t="s">
        <v>96</v>
      </c>
      <c r="E1997" s="755">
        <v>1.23</v>
      </c>
      <c r="F1997" s="793"/>
      <c r="G1997" s="757">
        <f t="shared" si="213"/>
        <v>0</v>
      </c>
    </row>
    <row r="1998" spans="1:7" ht="54" x14ac:dyDescent="0.2">
      <c r="A1998" s="752" t="s">
        <v>648</v>
      </c>
      <c r="B1998" s="753">
        <v>44535</v>
      </c>
      <c r="C1998" s="769" t="s">
        <v>2118</v>
      </c>
      <c r="D1998" s="755" t="s">
        <v>96</v>
      </c>
      <c r="E1998" s="755">
        <v>1.23</v>
      </c>
      <c r="F1998" s="793"/>
      <c r="G1998" s="757">
        <f t="shared" si="213"/>
        <v>0</v>
      </c>
    </row>
    <row r="1999" spans="1:7" ht="18" x14ac:dyDescent="0.2">
      <c r="A1999" s="759" t="s">
        <v>147</v>
      </c>
      <c r="B1999" s="760"/>
      <c r="C1999" s="760"/>
      <c r="D1999" s="760"/>
      <c r="E1999" s="760"/>
      <c r="F1999" s="761"/>
      <c r="G1999" s="762">
        <f>SUM(G1993:G1998)</f>
        <v>0</v>
      </c>
    </row>
    <row r="2000" spans="1:7" ht="18" x14ac:dyDescent="0.2">
      <c r="A2000" s="781"/>
      <c r="B2000" s="748"/>
      <c r="C2000" s="748"/>
      <c r="D2000" s="748"/>
      <c r="E2000" s="748"/>
      <c r="F2000" s="756"/>
      <c r="G2000" s="782"/>
    </row>
    <row r="2001" spans="1:7" ht="72" x14ac:dyDescent="0.25">
      <c r="A2001" s="740" t="s">
        <v>198</v>
      </c>
      <c r="B2001" s="783" t="s">
        <v>1990</v>
      </c>
      <c r="C2001" s="765" t="s">
        <v>1994</v>
      </c>
      <c r="D2001" s="743" t="s">
        <v>96</v>
      </c>
      <c r="E2001" s="744"/>
      <c r="F2001" s="745"/>
      <c r="G2001" s="746">
        <f>G2014</f>
        <v>0</v>
      </c>
    </row>
    <row r="2002" spans="1:7" ht="18" x14ac:dyDescent="0.2">
      <c r="A2002" s="747"/>
      <c r="B2002" s="748"/>
      <c r="C2002" s="748"/>
      <c r="D2002" s="748"/>
      <c r="E2002" s="748"/>
      <c r="F2002" s="748"/>
      <c r="G2002" s="749"/>
    </row>
    <row r="2003" spans="1:7" ht="18" x14ac:dyDescent="0.2">
      <c r="A2003" s="750" t="s">
        <v>142</v>
      </c>
      <c r="B2003" s="751"/>
      <c r="C2003" s="748" t="s">
        <v>94</v>
      </c>
      <c r="D2003" s="748" t="s">
        <v>143</v>
      </c>
      <c r="E2003" s="748" t="s">
        <v>144</v>
      </c>
      <c r="F2003" s="748" t="s">
        <v>145</v>
      </c>
      <c r="G2003" s="749" t="s">
        <v>146</v>
      </c>
    </row>
    <row r="2004" spans="1:7" ht="54" x14ac:dyDescent="0.2">
      <c r="A2004" s="752" t="s">
        <v>116</v>
      </c>
      <c r="B2004" s="753">
        <v>90587</v>
      </c>
      <c r="C2004" s="769" t="s">
        <v>1628</v>
      </c>
      <c r="D2004" s="755" t="s">
        <v>696</v>
      </c>
      <c r="E2004" s="755">
        <v>4.9000000000000002E-2</v>
      </c>
      <c r="F2004" s="793"/>
      <c r="G2004" s="757">
        <f t="shared" ref="G2004:G2013" si="214">TRUNC(E2004*F2004,2)</f>
        <v>0</v>
      </c>
    </row>
    <row r="2005" spans="1:7" ht="54" x14ac:dyDescent="0.2">
      <c r="A2005" s="752" t="s">
        <v>116</v>
      </c>
      <c r="B2005" s="753">
        <v>90586</v>
      </c>
      <c r="C2005" s="769" t="s">
        <v>1629</v>
      </c>
      <c r="D2005" s="755" t="s">
        <v>687</v>
      </c>
      <c r="E2005" s="755">
        <v>5.2999999999999999E-2</v>
      </c>
      <c r="F2005" s="793"/>
      <c r="G2005" s="757">
        <f t="shared" si="214"/>
        <v>0</v>
      </c>
    </row>
    <row r="2006" spans="1:7" ht="18" x14ac:dyDescent="0.2">
      <c r="A2006" s="752" t="s">
        <v>116</v>
      </c>
      <c r="B2006" s="753">
        <v>88316</v>
      </c>
      <c r="C2006" s="769" t="s">
        <v>674</v>
      </c>
      <c r="D2006" s="755" t="s">
        <v>95</v>
      </c>
      <c r="E2006" s="755">
        <v>0.41099999999999998</v>
      </c>
      <c r="F2006" s="793"/>
      <c r="G2006" s="757">
        <f t="shared" si="214"/>
        <v>0</v>
      </c>
    </row>
    <row r="2007" spans="1:7" ht="18" x14ac:dyDescent="0.2">
      <c r="A2007" s="752" t="s">
        <v>116</v>
      </c>
      <c r="B2007" s="753">
        <v>88316</v>
      </c>
      <c r="C2007" s="769" t="s">
        <v>674</v>
      </c>
      <c r="D2007" s="755" t="s">
        <v>95</v>
      </c>
      <c r="E2007" s="755">
        <v>0.2</v>
      </c>
      <c r="F2007" s="793"/>
      <c r="G2007" s="757">
        <f t="shared" si="214"/>
        <v>0</v>
      </c>
    </row>
    <row r="2008" spans="1:7" ht="18" x14ac:dyDescent="0.2">
      <c r="A2008" s="752" t="s">
        <v>116</v>
      </c>
      <c r="B2008" s="753">
        <v>88309</v>
      </c>
      <c r="C2008" s="769" t="s">
        <v>672</v>
      </c>
      <c r="D2008" s="755" t="s">
        <v>95</v>
      </c>
      <c r="E2008" s="755">
        <v>0.41099999999999998</v>
      </c>
      <c r="F2008" s="793"/>
      <c r="G2008" s="757">
        <f t="shared" si="214"/>
        <v>0</v>
      </c>
    </row>
    <row r="2009" spans="1:7" ht="54" x14ac:dyDescent="0.2">
      <c r="A2009" s="752" t="s">
        <v>648</v>
      </c>
      <c r="B2009" s="753">
        <v>34495</v>
      </c>
      <c r="C2009" s="769" t="s">
        <v>2117</v>
      </c>
      <c r="D2009" s="755" t="s">
        <v>96</v>
      </c>
      <c r="E2009" s="755">
        <v>1.06</v>
      </c>
      <c r="F2009" s="793"/>
      <c r="G2009" s="757">
        <f t="shared" si="214"/>
        <v>0</v>
      </c>
    </row>
    <row r="2010" spans="1:7" ht="54" x14ac:dyDescent="0.2">
      <c r="A2010" s="752" t="s">
        <v>648</v>
      </c>
      <c r="B2010" s="753">
        <v>44535</v>
      </c>
      <c r="C2010" s="769" t="s">
        <v>2118</v>
      </c>
      <c r="D2010" s="755" t="s">
        <v>96</v>
      </c>
      <c r="E2010" s="755">
        <v>1.06</v>
      </c>
      <c r="F2010" s="793"/>
      <c r="G2010" s="757">
        <f t="shared" si="214"/>
        <v>0</v>
      </c>
    </row>
    <row r="2011" spans="1:7" ht="54" x14ac:dyDescent="0.2">
      <c r="A2011" s="752" t="s">
        <v>648</v>
      </c>
      <c r="B2011" s="753">
        <v>39014</v>
      </c>
      <c r="C2011" s="769" t="s">
        <v>2119</v>
      </c>
      <c r="D2011" s="755" t="s">
        <v>97</v>
      </c>
      <c r="E2011" s="755">
        <v>2.3319999999999999</v>
      </c>
      <c r="F2011" s="793"/>
      <c r="G2011" s="757">
        <f t="shared" si="214"/>
        <v>0</v>
      </c>
    </row>
    <row r="2012" spans="1:7" ht="54" x14ac:dyDescent="0.2">
      <c r="A2012" s="752" t="s">
        <v>117</v>
      </c>
      <c r="B2012" s="753" t="s">
        <v>2120</v>
      </c>
      <c r="C2012" s="769" t="s">
        <v>2121</v>
      </c>
      <c r="D2012" s="755" t="s">
        <v>97</v>
      </c>
      <c r="E2012" s="755">
        <v>0.6996</v>
      </c>
      <c r="F2012" s="793"/>
      <c r="G2012" s="757">
        <f t="shared" si="214"/>
        <v>0</v>
      </c>
    </row>
    <row r="2013" spans="1:7" ht="36" x14ac:dyDescent="0.2">
      <c r="A2013" s="752" t="s">
        <v>648</v>
      </c>
      <c r="B2013" s="753">
        <v>45146</v>
      </c>
      <c r="C2013" s="769" t="s">
        <v>2122</v>
      </c>
      <c r="D2013" s="755" t="s">
        <v>97</v>
      </c>
      <c r="E2013" s="755">
        <v>8.48</v>
      </c>
      <c r="F2013" s="793"/>
      <c r="G2013" s="757">
        <f t="shared" si="214"/>
        <v>0</v>
      </c>
    </row>
    <row r="2014" spans="1:7" ht="18" x14ac:dyDescent="0.2">
      <c r="A2014" s="759" t="s">
        <v>147</v>
      </c>
      <c r="B2014" s="760"/>
      <c r="C2014" s="760"/>
      <c r="D2014" s="760"/>
      <c r="E2014" s="760"/>
      <c r="F2014" s="761"/>
      <c r="G2014" s="762">
        <f>SUM(G2004:G2013)</f>
        <v>0</v>
      </c>
    </row>
    <row r="2015" spans="1:7" ht="18" x14ac:dyDescent="0.2">
      <c r="A2015" s="717"/>
      <c r="B2015" s="714"/>
      <c r="C2015" s="714"/>
      <c r="D2015" s="714"/>
      <c r="E2015" s="714"/>
      <c r="F2015" s="141"/>
      <c r="G2015" s="718"/>
    </row>
    <row r="2016" spans="1:7" ht="36" x14ac:dyDescent="0.25">
      <c r="A2016" s="740" t="s">
        <v>198</v>
      </c>
      <c r="B2016" s="783" t="s">
        <v>1989</v>
      </c>
      <c r="C2016" s="765" t="s">
        <v>1993</v>
      </c>
      <c r="D2016" s="743" t="s">
        <v>96</v>
      </c>
      <c r="E2016" s="744"/>
      <c r="F2016" s="745"/>
      <c r="G2016" s="746">
        <f>G2025</f>
        <v>0</v>
      </c>
    </row>
    <row r="2017" spans="1:7" ht="18" x14ac:dyDescent="0.2">
      <c r="A2017" s="747"/>
      <c r="B2017" s="748"/>
      <c r="C2017" s="748"/>
      <c r="D2017" s="748"/>
      <c r="E2017" s="748"/>
      <c r="F2017" s="748"/>
      <c r="G2017" s="749"/>
    </row>
    <row r="2018" spans="1:7" ht="18" x14ac:dyDescent="0.2">
      <c r="A2018" s="750" t="s">
        <v>142</v>
      </c>
      <c r="B2018" s="751"/>
      <c r="C2018" s="748" t="s">
        <v>94</v>
      </c>
      <c r="D2018" s="748" t="s">
        <v>143</v>
      </c>
      <c r="E2018" s="748" t="s">
        <v>144</v>
      </c>
      <c r="F2018" s="748" t="s">
        <v>145</v>
      </c>
      <c r="G2018" s="749" t="s">
        <v>146</v>
      </c>
    </row>
    <row r="2019" spans="1:7" ht="18" x14ac:dyDescent="0.2">
      <c r="A2019" s="752" t="s">
        <v>116</v>
      </c>
      <c r="B2019" s="753">
        <v>88245</v>
      </c>
      <c r="C2019" s="769" t="s">
        <v>740</v>
      </c>
      <c r="D2019" s="755" t="s">
        <v>95</v>
      </c>
      <c r="E2019" s="755">
        <v>1.4999999999999999E-2</v>
      </c>
      <c r="F2019" s="793"/>
      <c r="G2019" s="757">
        <f t="shared" ref="G2019:G2024" si="215">TRUNC(E2019*F2019,2)</f>
        <v>0</v>
      </c>
    </row>
    <row r="2020" spans="1:7" ht="18" x14ac:dyDescent="0.2">
      <c r="A2020" s="752" t="s">
        <v>116</v>
      </c>
      <c r="B2020" s="753">
        <v>88238</v>
      </c>
      <c r="C2020" s="769" t="s">
        <v>738</v>
      </c>
      <c r="D2020" s="755" t="s">
        <v>95</v>
      </c>
      <c r="E2020" s="755">
        <v>5.0000000000000001E-3</v>
      </c>
      <c r="F2020" s="793"/>
      <c r="G2020" s="757">
        <f t="shared" si="215"/>
        <v>0</v>
      </c>
    </row>
    <row r="2021" spans="1:7" ht="18" x14ac:dyDescent="0.2">
      <c r="A2021" s="752" t="s">
        <v>117</v>
      </c>
      <c r="B2021" s="753" t="s">
        <v>2123</v>
      </c>
      <c r="C2021" s="769" t="s">
        <v>2124</v>
      </c>
      <c r="D2021" s="755" t="s">
        <v>97</v>
      </c>
      <c r="E2021" s="755">
        <v>1.05</v>
      </c>
      <c r="F2021" s="793"/>
      <c r="G2021" s="757">
        <f t="shared" si="215"/>
        <v>0</v>
      </c>
    </row>
    <row r="2022" spans="1:7" ht="36" x14ac:dyDescent="0.2">
      <c r="A2022" s="752" t="s">
        <v>648</v>
      </c>
      <c r="B2022" s="753">
        <v>43132</v>
      </c>
      <c r="C2022" s="769" t="s">
        <v>2125</v>
      </c>
      <c r="D2022" s="755" t="s">
        <v>97</v>
      </c>
      <c r="E2022" s="755">
        <v>1.0999999999999999E-2</v>
      </c>
      <c r="F2022" s="793"/>
      <c r="G2022" s="757">
        <f t="shared" si="215"/>
        <v>0</v>
      </c>
    </row>
    <row r="2023" spans="1:7" ht="54" x14ac:dyDescent="0.2">
      <c r="A2023" s="752" t="s">
        <v>648</v>
      </c>
      <c r="B2023" s="753">
        <v>42407</v>
      </c>
      <c r="C2023" s="769" t="s">
        <v>2126</v>
      </c>
      <c r="D2023" s="755" t="s">
        <v>127</v>
      </c>
      <c r="E2023" s="755">
        <v>0.159</v>
      </c>
      <c r="F2023" s="793"/>
      <c r="G2023" s="757">
        <f t="shared" si="215"/>
        <v>0</v>
      </c>
    </row>
    <row r="2024" spans="1:7" ht="54" x14ac:dyDescent="0.2">
      <c r="A2024" s="752" t="s">
        <v>648</v>
      </c>
      <c r="B2024" s="753">
        <v>39481</v>
      </c>
      <c r="C2024" s="769" t="s">
        <v>2127</v>
      </c>
      <c r="D2024" s="755" t="s">
        <v>14</v>
      </c>
      <c r="E2024" s="755">
        <v>0.38216560509554098</v>
      </c>
      <c r="F2024" s="793"/>
      <c r="G2024" s="757">
        <f t="shared" si="215"/>
        <v>0</v>
      </c>
    </row>
    <row r="2025" spans="1:7" ht="18" x14ac:dyDescent="0.2">
      <c r="A2025" s="759" t="s">
        <v>147</v>
      </c>
      <c r="B2025" s="760"/>
      <c r="C2025" s="760"/>
      <c r="D2025" s="760"/>
      <c r="E2025" s="760"/>
      <c r="F2025" s="761"/>
      <c r="G2025" s="762">
        <f>SUM(G2019:G2024)</f>
        <v>0</v>
      </c>
    </row>
  </sheetData>
  <sheetProtection algorithmName="SHA-512" hashValue="J6SilK/2l8vPeDIcUCsxMIyqTLGJP75QHy13ZYlIbt0SvkcIBdpIO64FrzI7DP0nNKDjVdx4AzC6E+0OLHSaqg==" saltValue="HOAsJLlFg4QnLdqtuMpdBA==" spinCount="100000" sheet="1" objects="1" scenarios="1"/>
  <autoFilter ref="A13:G1299" xr:uid="{00000000-0001-0000-0300-000000000000}"/>
  <mergeCells count="6">
    <mergeCell ref="C6:E6"/>
    <mergeCell ref="A8:B8"/>
    <mergeCell ref="C8:D8"/>
    <mergeCell ref="A10:B10"/>
    <mergeCell ref="C10:D10"/>
    <mergeCell ref="A14:G14"/>
  </mergeCells>
  <pageMargins left="0.70866141732283472" right="0.51181102362204722" top="0.78740157480314965" bottom="0.78740157480314965" header="0.31496062992125984" footer="0.31496062992125984"/>
  <pageSetup paperSize="9" scale="41" fitToHeight="0" orientation="portrait" r:id="rId1"/>
  <rowBreaks count="6" manualBreakCount="6">
    <brk id="109" max="6" man="1"/>
    <brk id="143" max="6" man="1"/>
    <brk id="237" max="6" man="1"/>
    <brk id="277" max="6" man="1"/>
    <brk id="1261" max="6" man="1"/>
    <brk id="130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54</vt:i4>
      </vt:variant>
    </vt:vector>
  </HeadingPairs>
  <TitlesOfParts>
    <vt:vector size="58" baseType="lpstr">
      <vt:lpstr>Orçamento</vt:lpstr>
      <vt:lpstr>Resumo </vt:lpstr>
      <vt:lpstr>Cronograma Mensal</vt:lpstr>
      <vt:lpstr>Composições</vt:lpstr>
      <vt:lpstr>__xlnm_Print_Area_1</vt:lpstr>
      <vt:lpstr>'Resumo '!__xlnm_Print_Area_3</vt:lpstr>
      <vt:lpstr>'Cronograma Mensal'!__xlnm_Print_Area_4</vt:lpstr>
      <vt:lpstr>__xlnm_Print_Titles_1</vt:lpstr>
      <vt:lpstr>'Resumo '!__xlnm_Print_Titles_3</vt:lpstr>
      <vt:lpstr>Composições!Area_de_impressao</vt:lpstr>
      <vt:lpstr>'Cronograma Mensal'!Area_de_impressao</vt:lpstr>
      <vt:lpstr>Orçamento!Area_de_impressao</vt:lpstr>
      <vt:lpstr>'Resumo '!Area_de_impressao</vt:lpstr>
      <vt:lpstr>Orçamento!Excel_BuiltIn_Print_Area</vt:lpstr>
      <vt:lpstr>'Cronograma Mensal'!Titulos_de_impressao</vt:lpstr>
      <vt:lpstr>Orçamento!Titulos_de_impressao</vt:lpstr>
      <vt:lpstr>Orçamento!Z_29968698_A86A_456F_9240_BB3FE00129DB__wvu_FilterData</vt:lpstr>
      <vt:lpstr>Orçamento!Z_30999B9E_2E65_4663_976F_9A54CE05102E__wvu_FilterData</vt:lpstr>
      <vt:lpstr>'Cronograma Mensal'!Z_30999B9E_2E65_4663_976F_9A54CE05102E__wvu_PrintArea</vt:lpstr>
      <vt:lpstr>Orçamento!Z_30999B9E_2E65_4663_976F_9A54CE05102E__wvu_PrintArea</vt:lpstr>
      <vt:lpstr>'Resumo '!Z_30999B9E_2E65_4663_976F_9A54CE05102E__wvu_PrintArea</vt:lpstr>
      <vt:lpstr>Orçamento!Z_30999B9E_2E65_4663_976F_9A54CE05102E__wvu_PrintTitles</vt:lpstr>
      <vt:lpstr>'Resumo '!Z_30999B9E_2E65_4663_976F_9A54CE05102E__wvu_PrintTitles</vt:lpstr>
      <vt:lpstr>Orçamento!Z_37FA8F07_9D7A_418D_BC30_0AE0C3739A19__wvu_FilterData</vt:lpstr>
      <vt:lpstr>'Cronograma Mensal'!Z_37FA8F07_9D7A_418D_BC30_0AE0C3739A19__wvu_PrintArea</vt:lpstr>
      <vt:lpstr>'Resumo '!Z_37FA8F07_9D7A_418D_BC30_0AE0C3739A19__wvu_PrintArea</vt:lpstr>
      <vt:lpstr>'Resumo '!Z_37FA8F07_9D7A_418D_BC30_0AE0C3739A19__wvu_PrintTitles</vt:lpstr>
      <vt:lpstr>'Cronograma Mensal'!Z_3B8348FD_7A00_44FD_ACF5_E6A19592872E_.wvu.Cols</vt:lpstr>
      <vt:lpstr>Orçamento!Z_3B8348FD_7A00_44FD_ACF5_E6A19592872E_.wvu.Cols</vt:lpstr>
      <vt:lpstr>'Cronograma Mensal'!Z_3B8348FD_7A00_44FD_ACF5_E6A19592872E_.wvu.PrintArea</vt:lpstr>
      <vt:lpstr>Orçamento!Z_3B8348FD_7A00_44FD_ACF5_E6A19592872E_.wvu.PrintArea</vt:lpstr>
      <vt:lpstr>'Resumo '!Z_3B8348FD_7A00_44FD_ACF5_E6A19592872E_.wvu.PrintArea</vt:lpstr>
      <vt:lpstr>'Cronograma Mensal'!Z_3B8348FD_7A00_44FD_ACF5_E6A19592872E_.wvu.PrintTitles</vt:lpstr>
      <vt:lpstr>Orçamento!Z_3B8348FD_7A00_44FD_ACF5_E6A19592872E_.wvu.PrintTitles</vt:lpstr>
      <vt:lpstr>'Resumo '!Z_3B8348FD_7A00_44FD_ACF5_E6A19592872E_.wvu.PrintTitles</vt:lpstr>
      <vt:lpstr>Orçamento!Z_50160325_FDD6_4995_897D_2F4F0C6430EC__wvu_FilterData</vt:lpstr>
      <vt:lpstr>'Cronograma Mensal'!Z_50160325_FDD6_4995_897D_2F4F0C6430EC__wvu_PrintArea</vt:lpstr>
      <vt:lpstr>Orçamento!Z_50160325_FDD6_4995_897D_2F4F0C6430EC__wvu_PrintArea</vt:lpstr>
      <vt:lpstr>'Resumo '!Z_50160325_FDD6_4995_897D_2F4F0C6430EC__wvu_PrintArea</vt:lpstr>
      <vt:lpstr>Orçamento!Z_50160325_FDD6_4995_897D_2F4F0C6430EC__wvu_PrintTitles</vt:lpstr>
      <vt:lpstr>'Resumo '!Z_50160325_FDD6_4995_897D_2F4F0C6430EC__wvu_PrintTitles</vt:lpstr>
      <vt:lpstr>Orçamento!Z_51679F6D_52C9_495E_8CE0_A4AA589D4632__wvu_FilterData</vt:lpstr>
      <vt:lpstr>Orçamento!Z_65A89EDC_E2EF_4E49_9370_82AFDB881213__wvu_FilterData</vt:lpstr>
      <vt:lpstr>Orçamento!Z_8EC65F00_94CE_4AAC_901F_0F1A78C19FA2__wvu_FilterData</vt:lpstr>
      <vt:lpstr>'Cronograma Mensal'!Z_B535EED3_096A_4559_AE37_6359A35C71B4_.wvu.Cols</vt:lpstr>
      <vt:lpstr>'Cronograma Mensal'!Z_B535EED3_096A_4559_AE37_6359A35C71B4_.wvu.PrintArea</vt:lpstr>
      <vt:lpstr>Orçamento!Z_B535EED3_096A_4559_AE37_6359A35C71B4_.wvu.PrintArea</vt:lpstr>
      <vt:lpstr>'Resumo '!Z_B535EED3_096A_4559_AE37_6359A35C71B4_.wvu.PrintArea</vt:lpstr>
      <vt:lpstr>'Cronograma Mensal'!Z_B535EED3_096A_4559_AE37_6359A35C71B4_.wvu.PrintTitles</vt:lpstr>
      <vt:lpstr>Orçamento!Z_B535EED3_096A_4559_AE37_6359A35C71B4_.wvu.PrintTitles</vt:lpstr>
      <vt:lpstr>'Resumo '!Z_B535EED3_096A_4559_AE37_6359A35C71B4_.wvu.PrintTitles</vt:lpstr>
      <vt:lpstr>Orçamento!Z_CC09A366_C6A3_4857_97A0_64EABF22978D__wvu_FilterData</vt:lpstr>
      <vt:lpstr>Orçamento!Z_CE6D2F78_279A_48FF_B90B_4CA40BF0D3DA__wvu_FilterData</vt:lpstr>
      <vt:lpstr>'Cronograma Mensal'!Z_CE6D2F78_279A_48FF_B90B_4CA40BF0D3DA__wvu_PrintArea</vt:lpstr>
      <vt:lpstr>Orçamento!Z_CE6D2F78_279A_48FF_B90B_4CA40BF0D3DA__wvu_PrintArea</vt:lpstr>
      <vt:lpstr>'Resumo '!Z_CE6D2F78_279A_48FF_B90B_4CA40BF0D3DA__wvu_PrintArea</vt:lpstr>
      <vt:lpstr>Orçamento!Z_CE6D2F78_279A_48FF_B90B_4CA40BF0D3DA__wvu_PrintTitles</vt:lpstr>
      <vt:lpstr>'Resumo '!Z_CE6D2F78_279A_48FF_B90B_4CA40BF0D3DA__wvu_PrintTitles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</dc:creator>
  <cp:lastModifiedBy>infra infra</cp:lastModifiedBy>
  <cp:lastPrinted>2026-07-06T11:59:33Z</cp:lastPrinted>
  <dcterms:created xsi:type="dcterms:W3CDTF">2017-01-12T18:28:45Z</dcterms:created>
  <dcterms:modified xsi:type="dcterms:W3CDTF">2026-07-06T13:00:24Z</dcterms:modified>
</cp:coreProperties>
</file>